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firstSheet="5" activeTab="6"/>
  </bookViews>
  <sheets>
    <sheet name="Foster (A. Date)" sheetId="1" r:id="rId1"/>
    <sheet name="FOSTER" sheetId="2" r:id="rId2"/>
    <sheet name="Salii (A. Date)" sheetId="3" r:id="rId3"/>
    <sheet name="Salii2" sheetId="4" r:id="rId4"/>
    <sheet name="SALII" sheetId="5" r:id="rId5"/>
    <sheet name="Criminal" sheetId="6" r:id="rId6"/>
    <sheet name="Civil" sheetId="7" r:id="rId7"/>
  </sheets>
  <definedNames/>
  <calcPr fullCalcOnLoad="1"/>
</workbook>
</file>

<file path=xl/comments3.xml><?xml version="1.0" encoding="utf-8"?>
<comments xmlns="http://schemas.openxmlformats.org/spreadsheetml/2006/main">
  <authors>
    <author>Rose Ongalibang</author>
  </authors>
  <commentList>
    <comment ref="B34" authorId="0">
      <text>
        <r>
          <rPr>
            <b/>
            <sz val="10"/>
            <rFont val="Tahoma"/>
            <family val="0"/>
          </rPr>
          <t>Rose Ongalibang:</t>
        </r>
        <r>
          <rPr>
            <sz val="10"/>
            <rFont val="Tahoma"/>
            <family val="0"/>
          </rPr>
          <t xml:space="preserve">
CA.04-206--1/08/10
CA.06-048--8/16/10</t>
        </r>
      </text>
    </comment>
  </commentList>
</comments>
</file>

<file path=xl/sharedStrings.xml><?xml version="1.0" encoding="utf-8"?>
<sst xmlns="http://schemas.openxmlformats.org/spreadsheetml/2006/main" count="320" uniqueCount="80">
  <si>
    <t>CIVIL CASES</t>
  </si>
  <si>
    <t>Age (days)</t>
  </si>
  <si>
    <t>Number of cases</t>
  </si>
  <si>
    <t>Percent</t>
  </si>
  <si>
    <t>Cummulative Percent</t>
  </si>
  <si>
    <t>AGE OF ACTIVE PENDING CASE LOADS</t>
  </si>
  <si>
    <t>JUSTICE FOSTER</t>
  </si>
  <si>
    <t xml:space="preserve"> </t>
  </si>
  <si>
    <t>0-90</t>
  </si>
  <si>
    <t>91-180</t>
  </si>
  <si>
    <t>181-270</t>
  </si>
  <si>
    <t>271-365</t>
  </si>
  <si>
    <t>366-450</t>
  </si>
  <si>
    <t>451-540</t>
  </si>
  <si>
    <t>541-630</t>
  </si>
  <si>
    <t>631-730</t>
  </si>
  <si>
    <t>731-820</t>
  </si>
  <si>
    <t>821-910</t>
  </si>
  <si>
    <t>911-1000</t>
  </si>
  <si>
    <t>Over 1000</t>
  </si>
  <si>
    <t>Total</t>
  </si>
  <si>
    <t>JUSTICE SALII</t>
  </si>
  <si>
    <t>TOTAL</t>
  </si>
  <si>
    <t>F. Date</t>
  </si>
  <si>
    <t>Assign Date</t>
  </si>
  <si>
    <t>remand</t>
  </si>
  <si>
    <t>CA.07-290</t>
  </si>
  <si>
    <t>CA.07-351</t>
  </si>
  <si>
    <t>CA.07-353</t>
  </si>
  <si>
    <t>CA.08-032</t>
  </si>
  <si>
    <t>CA.08-098</t>
  </si>
  <si>
    <t>Pacific Saving Bank</t>
  </si>
  <si>
    <t>CIVIL CASES REPORT BY ASSIGNMENT DATE</t>
  </si>
  <si>
    <t xml:space="preserve"> Age (days)</t>
  </si>
  <si>
    <t>CIVIL CASES REPORT BY FILING DATE</t>
  </si>
  <si>
    <t xml:space="preserve">  Age (days)</t>
  </si>
  <si>
    <t>DISPOSITIVE MOTIONS</t>
  </si>
  <si>
    <t>0 - 60</t>
  </si>
  <si>
    <t xml:space="preserve">OVER 60 </t>
  </si>
  <si>
    <t>UNDERADVISEMENT</t>
  </si>
  <si>
    <t>0 -060</t>
  </si>
  <si>
    <t>OVER 60</t>
  </si>
  <si>
    <t>Total Pending Cases</t>
  </si>
  <si>
    <t>CA.03-303</t>
  </si>
  <si>
    <t>CA.03-323</t>
  </si>
  <si>
    <t>CA.04-185</t>
  </si>
  <si>
    <t>CA.05-137</t>
  </si>
  <si>
    <t>PCB</t>
  </si>
  <si>
    <t xml:space="preserve">Transferred from AJ Salii to AJ Foster </t>
  </si>
  <si>
    <t>ON REMAND</t>
  </si>
  <si>
    <t>0 -060 Days</t>
  </si>
  <si>
    <t>OVER 60 Days</t>
  </si>
  <si>
    <t>as of Dec. 31, 2010</t>
  </si>
  <si>
    <t xml:space="preserve"> March 3, 2011</t>
  </si>
  <si>
    <t>02/01/011</t>
  </si>
  <si>
    <t>Pending</t>
  </si>
  <si>
    <t>0-30</t>
  </si>
  <si>
    <t>31-60</t>
  </si>
  <si>
    <t>61-90</t>
  </si>
  <si>
    <t>91-120</t>
  </si>
  <si>
    <t>121-150</t>
  </si>
  <si>
    <t>151-180</t>
  </si>
  <si>
    <t>181-210</t>
  </si>
  <si>
    <t>211-240</t>
  </si>
  <si>
    <t>241-270</t>
  </si>
  <si>
    <t>271-300</t>
  </si>
  <si>
    <t>300-330</t>
  </si>
  <si>
    <t>331-360</t>
  </si>
  <si>
    <t>Over 360</t>
  </si>
  <si>
    <t># of cases filed</t>
  </si>
  <si>
    <t>CRIMINAL CASE</t>
  </si>
  <si>
    <t>Closed for Admin.</t>
  </si>
  <si>
    <t>Total Cases Filed</t>
  </si>
  <si>
    <t>Re-enforcement</t>
  </si>
  <si>
    <t>Remand</t>
  </si>
  <si>
    <t>Combined Percentage</t>
  </si>
  <si>
    <t>Cases Filed</t>
  </si>
  <si>
    <t>2010 # of Cases Filed</t>
  </si>
  <si>
    <t>2009 # of Cases Filed</t>
  </si>
  <si>
    <t>PALAU SUPREME COURT CLEARANCE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</si>
</sst>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0.00;[Red]0.00"/>
    <numFmt numFmtId="167" formatCode="#,##0;[Red]#,##0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b/>
      <sz val="12"/>
      <name val="Bookman Old Style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4"/>
      <name val="Tahoma"/>
      <family val="2"/>
    </font>
    <font>
      <b/>
      <sz val="16"/>
      <name val="Times New Roman"/>
      <family val="1"/>
    </font>
    <font>
      <sz val="14"/>
      <name val="Arial"/>
      <family val="0"/>
    </font>
    <font>
      <sz val="14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" fontId="3" fillId="0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3" fillId="24" borderId="0" xfId="0" applyNumberFormat="1" applyFont="1" applyFill="1" applyAlignment="1">
      <alignment/>
    </xf>
    <xf numFmtId="1" fontId="3" fillId="15" borderId="0" xfId="0" applyNumberFormat="1" applyFont="1" applyFill="1" applyAlignment="1">
      <alignment/>
    </xf>
    <xf numFmtId="1" fontId="3" fillId="17" borderId="0" xfId="0" applyNumberFormat="1" applyFont="1" applyFill="1" applyAlignment="1">
      <alignment/>
    </xf>
    <xf numFmtId="1" fontId="3" fillId="11" borderId="0" xfId="0" applyNumberFormat="1" applyFont="1" applyFill="1" applyAlignment="1">
      <alignment/>
    </xf>
    <xf numFmtId="1" fontId="3" fillId="10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4" fontId="0" fillId="24" borderId="0" xfId="0" applyNumberFormat="1" applyFill="1" applyAlignment="1">
      <alignment/>
    </xf>
    <xf numFmtId="165" fontId="0" fillId="24" borderId="0" xfId="0" applyNumberFormat="1" applyFill="1" applyAlignment="1">
      <alignment wrapText="1"/>
    </xf>
    <xf numFmtId="0" fontId="5" fillId="0" borderId="2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9" xfId="0" applyFont="1" applyBorder="1" applyAlignment="1">
      <alignment horizontal="center"/>
    </xf>
    <xf numFmtId="1" fontId="3" fillId="7" borderId="0" xfId="0" applyNumberFormat="1" applyFont="1" applyFill="1" applyAlignment="1">
      <alignment/>
    </xf>
    <xf numFmtId="1" fontId="3" fillId="19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5" fontId="1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14" fontId="13" fillId="0" borderId="20" xfId="0" applyNumberFormat="1" applyFont="1" applyBorder="1" applyAlignment="1">
      <alignment horizontal="center" wrapText="1"/>
    </xf>
    <xf numFmtId="14" fontId="37" fillId="0" borderId="0" xfId="0" applyNumberFormat="1" applyFont="1" applyAlignment="1">
      <alignment/>
    </xf>
    <xf numFmtId="43" fontId="37" fillId="0" borderId="0" xfId="0" applyNumberFormat="1" applyFont="1" applyAlignment="1">
      <alignment/>
    </xf>
    <xf numFmtId="0" fontId="35" fillId="0" borderId="28" xfId="0" applyFont="1" applyBorder="1" applyAlignment="1">
      <alignment horizontal="center"/>
    </xf>
    <xf numFmtId="0" fontId="35" fillId="0" borderId="22" xfId="0" applyFont="1" applyBorder="1" applyAlignment="1">
      <alignment horizontal="center" wrapText="1"/>
    </xf>
    <xf numFmtId="0" fontId="38" fillId="0" borderId="22" xfId="0" applyFont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14" fontId="37" fillId="0" borderId="14" xfId="0" applyNumberFormat="1" applyFont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0" fontId="38" fillId="24" borderId="14" xfId="0" applyFont="1" applyFill="1" applyBorder="1" applyAlignment="1">
      <alignment horizontal="center"/>
    </xf>
    <xf numFmtId="165" fontId="38" fillId="24" borderId="14" xfId="0" applyNumberFormat="1" applyFont="1" applyFill="1" applyBorder="1" applyAlignment="1">
      <alignment horizontal="center"/>
    </xf>
    <xf numFmtId="165" fontId="38" fillId="24" borderId="31" xfId="0" applyNumberFormat="1" applyFont="1" applyFill="1" applyBorder="1" applyAlignment="1">
      <alignment horizontal="center"/>
    </xf>
    <xf numFmtId="1" fontId="37" fillId="24" borderId="14" xfId="0" applyNumberFormat="1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165" fontId="38" fillId="24" borderId="0" xfId="0" applyNumberFormat="1" applyFont="1" applyFill="1" applyBorder="1" applyAlignment="1">
      <alignment horizontal="center"/>
    </xf>
    <xf numFmtId="10" fontId="37" fillId="24" borderId="10" xfId="0" applyNumberFormat="1" applyFont="1" applyFill="1" applyBorder="1" applyAlignment="1">
      <alignment horizontal="center"/>
    </xf>
    <xf numFmtId="1" fontId="38" fillId="24" borderId="10" xfId="0" applyNumberFormat="1" applyFont="1" applyFill="1" applyBorder="1" applyAlignment="1">
      <alignment horizontal="center"/>
    </xf>
    <xf numFmtId="165" fontId="38" fillId="24" borderId="10" xfId="0" applyNumberFormat="1" applyFont="1" applyFill="1" applyBorder="1" applyAlignment="1">
      <alignment horizontal="center"/>
    </xf>
    <xf numFmtId="165" fontId="38" fillId="24" borderId="23" xfId="0" applyNumberFormat="1" applyFont="1" applyFill="1" applyBorder="1" applyAlignment="1">
      <alignment horizontal="center"/>
    </xf>
    <xf numFmtId="1" fontId="37" fillId="24" borderId="10" xfId="0" applyNumberFormat="1" applyFont="1" applyFill="1" applyBorder="1" applyAlignment="1">
      <alignment horizontal="center"/>
    </xf>
    <xf numFmtId="1" fontId="38" fillId="24" borderId="0" xfId="0" applyNumberFormat="1" applyFont="1" applyFill="1" applyBorder="1" applyAlignment="1">
      <alignment horizontal="center"/>
    </xf>
    <xf numFmtId="10" fontId="37" fillId="24" borderId="23" xfId="0" applyNumberFormat="1" applyFont="1" applyFill="1" applyBorder="1" applyAlignment="1">
      <alignment horizontal="center"/>
    </xf>
    <xf numFmtId="10" fontId="37" fillId="24" borderId="15" xfId="0" applyNumberFormat="1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165" fontId="38" fillId="0" borderId="10" xfId="0" applyNumberFormat="1" applyFont="1" applyBorder="1" applyAlignment="1">
      <alignment horizontal="center"/>
    </xf>
    <xf numFmtId="165" fontId="38" fillId="0" borderId="23" xfId="0" applyNumberFormat="1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10" fontId="37" fillId="0" borderId="10" xfId="0" applyNumberFormat="1" applyFont="1" applyBorder="1" applyAlignment="1">
      <alignment horizontal="center"/>
    </xf>
    <xf numFmtId="2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37" fillId="0" borderId="32" xfId="0" applyFont="1" applyBorder="1" applyAlignment="1">
      <alignment horizontal="center"/>
    </xf>
    <xf numFmtId="165" fontId="37" fillId="0" borderId="32" xfId="0" applyNumberFormat="1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165" fontId="37" fillId="0" borderId="30" xfId="0" applyNumberFormat="1" applyFont="1" applyBorder="1" applyAlignment="1">
      <alignment horizontal="center"/>
    </xf>
    <xf numFmtId="10" fontId="37" fillId="0" borderId="32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wrapText="1"/>
    </xf>
    <xf numFmtId="2" fontId="37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165" fontId="13" fillId="0" borderId="19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37" fillId="0" borderId="22" xfId="0" applyFont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37" fillId="24" borderId="14" xfId="0" applyFont="1" applyFill="1" applyBorder="1" applyAlignment="1">
      <alignment horizontal="center"/>
    </xf>
    <xf numFmtId="165" fontId="37" fillId="24" borderId="14" xfId="0" applyNumberFormat="1" applyFont="1" applyFill="1" applyBorder="1" applyAlignment="1">
      <alignment horizontal="center"/>
    </xf>
    <xf numFmtId="165" fontId="37" fillId="24" borderId="31" xfId="0" applyNumberFormat="1" applyFont="1" applyFill="1" applyBorder="1" applyAlignment="1">
      <alignment horizontal="center"/>
    </xf>
    <xf numFmtId="10" fontId="37" fillId="24" borderId="14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10" fontId="37" fillId="0" borderId="0" xfId="0" applyNumberFormat="1" applyFont="1" applyBorder="1" applyAlignment="1">
      <alignment horizontal="center"/>
    </xf>
    <xf numFmtId="1" fontId="37" fillId="24" borderId="10" xfId="0" applyNumberFormat="1" applyFont="1" applyFill="1" applyBorder="1" applyAlignment="1">
      <alignment horizontal="center"/>
    </xf>
    <xf numFmtId="165" fontId="37" fillId="24" borderId="10" xfId="0" applyNumberFormat="1" applyFont="1" applyFill="1" applyBorder="1" applyAlignment="1">
      <alignment horizontal="center"/>
    </xf>
    <xf numFmtId="165" fontId="37" fillId="24" borderId="23" xfId="0" applyNumberFormat="1" applyFont="1" applyFill="1" applyBorder="1" applyAlignment="1">
      <alignment horizontal="center"/>
    </xf>
    <xf numFmtId="10" fontId="37" fillId="24" borderId="10" xfId="0" applyNumberFormat="1" applyFont="1" applyFill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0" fontId="37" fillId="24" borderId="15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165" fontId="37" fillId="0" borderId="23" xfId="0" applyNumberFormat="1" applyFont="1" applyBorder="1" applyAlignment="1">
      <alignment horizontal="center"/>
    </xf>
    <xf numFmtId="10" fontId="37" fillId="0" borderId="10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775"/>
          <c:w val="0.7545"/>
          <c:h val="0.9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Criminal!$C$5:$C$6</c:f>
              <c:strCache>
                <c:ptCount val="1"/>
                <c:pt idx="0">
                  <c:v>2009 # of cases filed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Criminal!$B$8:$B$20</c:f>
              <c:strCache>
                <c:ptCount val="13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121-150</c:v>
                </c:pt>
                <c:pt idx="5">
                  <c:v>151-180</c:v>
                </c:pt>
                <c:pt idx="6">
                  <c:v>181-210</c:v>
                </c:pt>
                <c:pt idx="7">
                  <c:v>211-240</c:v>
                </c:pt>
                <c:pt idx="8">
                  <c:v>241-270</c:v>
                </c:pt>
                <c:pt idx="9">
                  <c:v>271-300</c:v>
                </c:pt>
                <c:pt idx="10">
                  <c:v>300-330</c:v>
                </c:pt>
                <c:pt idx="11">
                  <c:v>331-360</c:v>
                </c:pt>
                <c:pt idx="12">
                  <c:v>Over 360</c:v>
                </c:pt>
              </c:strCache>
            </c:strRef>
          </c:cat>
          <c:val>
            <c:numRef>
              <c:f>Criminal!$C$8:$C$20</c:f>
              <c:numCache>
                <c:ptCount val="13"/>
                <c:pt idx="0">
                  <c:v>36</c:v>
                </c:pt>
                <c:pt idx="1">
                  <c:v>21</c:v>
                </c:pt>
                <c:pt idx="2">
                  <c:v>34</c:v>
                </c:pt>
                <c:pt idx="3">
                  <c:v>34</c:v>
                </c:pt>
                <c:pt idx="4">
                  <c:v>22</c:v>
                </c:pt>
                <c:pt idx="5">
                  <c:v>16</c:v>
                </c:pt>
                <c:pt idx="6">
                  <c:v>13</c:v>
                </c:pt>
                <c:pt idx="7">
                  <c:v>4</c:v>
                </c:pt>
                <c:pt idx="8">
                  <c:v>7</c:v>
                </c:pt>
                <c:pt idx="9">
                  <c:v>1</c:v>
                </c:pt>
                <c:pt idx="10">
                  <c:v>5</c:v>
                </c:pt>
                <c:pt idx="11">
                  <c:v>4</c:v>
                </c:pt>
                <c:pt idx="12">
                  <c:v>10</c:v>
                </c:pt>
              </c:numCache>
            </c:numRef>
          </c:val>
        </c:ser>
        <c:ser>
          <c:idx val="0"/>
          <c:order val="1"/>
          <c:tx>
            <c:strRef>
              <c:f>Criminal!$D$5:$D$6</c:f>
              <c:strCache>
                <c:ptCount val="1"/>
                <c:pt idx="0">
                  <c:v>2010 # of cases filed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Criminal!$B$8:$B$20</c:f>
              <c:strCache>
                <c:ptCount val="13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121-150</c:v>
                </c:pt>
                <c:pt idx="5">
                  <c:v>151-180</c:v>
                </c:pt>
                <c:pt idx="6">
                  <c:v>181-210</c:v>
                </c:pt>
                <c:pt idx="7">
                  <c:v>211-240</c:v>
                </c:pt>
                <c:pt idx="8">
                  <c:v>241-270</c:v>
                </c:pt>
                <c:pt idx="9">
                  <c:v>271-300</c:v>
                </c:pt>
                <c:pt idx="10">
                  <c:v>300-330</c:v>
                </c:pt>
                <c:pt idx="11">
                  <c:v>331-360</c:v>
                </c:pt>
                <c:pt idx="12">
                  <c:v>Over 360</c:v>
                </c:pt>
              </c:strCache>
            </c:strRef>
          </c:cat>
          <c:val>
            <c:numRef>
              <c:f>Criminal!$D$8:$D$20</c:f>
              <c:numCache>
                <c:ptCount val="13"/>
                <c:pt idx="0">
                  <c:v>8</c:v>
                </c:pt>
                <c:pt idx="1">
                  <c:v>19</c:v>
                </c:pt>
                <c:pt idx="2">
                  <c:v>14</c:v>
                </c:pt>
                <c:pt idx="3">
                  <c:v>11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Criminal!$G$8:$G$20</c:f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Criminal!$I$8:$I$20</c:f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Criminal!$J$8:$J$20</c:f>
            </c:numRef>
          </c:val>
        </c:ser>
        <c:axId val="40834679"/>
        <c:axId val="31967792"/>
      </c:barChart>
      <c:lineChart>
        <c:grouping val="standard"/>
        <c:varyColors val="0"/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Criminal!$K$8:$K$20</c:f>
            </c:numRef>
          </c:val>
          <c:smooth val="0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Criminal!$L$8:$L$20</c:f>
            </c:numRef>
          </c:val>
          <c:smooth val="0"/>
        </c:ser>
        <c:ser>
          <c:idx val="7"/>
          <c:order val="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Criminal!$M$8:$M$20</c:f>
            </c:numRef>
          </c:val>
          <c:smooth val="0"/>
        </c:ser>
        <c:ser>
          <c:idx val="8"/>
          <c:order val="8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Criminal!$N$8:$N$20</c:f>
            </c:numRef>
          </c:val>
          <c:smooth val="0"/>
        </c:ser>
        <c:ser>
          <c:idx val="2"/>
          <c:order val="9"/>
          <c:tx>
            <c:strRef>
              <c:f>Criminal!$O$6</c:f>
              <c:strCache>
                <c:ptCount val="1"/>
                <c:pt idx="0">
                  <c:v>Combined Percentage</c:v>
                </c:pt>
              </c:strCache>
            </c:strRef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Criminal!$O$8:$O$20</c:f>
              <c:numCache>
                <c:ptCount val="13"/>
                <c:pt idx="0">
                  <c:v>0.16296296296296298</c:v>
                </c:pt>
                <c:pt idx="1">
                  <c:v>0.14814814814814814</c:v>
                </c:pt>
                <c:pt idx="2">
                  <c:v>0.17777777777777778</c:v>
                </c:pt>
                <c:pt idx="3">
                  <c:v>0.16666666666666666</c:v>
                </c:pt>
                <c:pt idx="4">
                  <c:v>0.08888888888888889</c:v>
                </c:pt>
                <c:pt idx="5">
                  <c:v>0.07037037037037037</c:v>
                </c:pt>
                <c:pt idx="6">
                  <c:v>0.05925925925925926</c:v>
                </c:pt>
                <c:pt idx="7">
                  <c:v>0.014814814814814815</c:v>
                </c:pt>
                <c:pt idx="8">
                  <c:v>0.02962962962962963</c:v>
                </c:pt>
                <c:pt idx="9">
                  <c:v>0.003703703703703704</c:v>
                </c:pt>
                <c:pt idx="10">
                  <c:v>0.022222222222222223</c:v>
                </c:pt>
                <c:pt idx="11">
                  <c:v>0.014814814814814815</c:v>
                </c:pt>
                <c:pt idx="12">
                  <c:v>0.040740740740740744</c:v>
                </c:pt>
              </c:numCache>
            </c:numRef>
          </c:val>
          <c:smooth val="0"/>
        </c:ser>
        <c:axId val="19274673"/>
        <c:axId val="39254330"/>
      </c:lineChart>
      <c:catAx>
        <c:axId val="4083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Age(days)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crossAx val="31967792"/>
        <c:crosses val="autoZero"/>
        <c:auto val="0"/>
        <c:lblOffset val="100"/>
        <c:tickLblSkip val="1"/>
        <c:noMultiLvlLbl val="0"/>
      </c:catAx>
      <c:valAx>
        <c:axId val="319677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crossAx val="40834679"/>
        <c:crossesAt val="1"/>
        <c:crossBetween val="between"/>
        <c:dispUnits/>
      </c:valAx>
      <c:catAx>
        <c:axId val="19274673"/>
        <c:scaling>
          <c:orientation val="minMax"/>
        </c:scaling>
        <c:axPos val="b"/>
        <c:delete val="1"/>
        <c:majorTickMark val="out"/>
        <c:minorTickMark val="none"/>
        <c:tickLblPos val="nextTo"/>
        <c:crossAx val="39254330"/>
        <c:crosses val="autoZero"/>
        <c:auto val="0"/>
        <c:lblOffset val="100"/>
        <c:tickLblSkip val="1"/>
        <c:noMultiLvlLbl val="0"/>
      </c:catAx>
      <c:valAx>
        <c:axId val="39254330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crossAx val="192746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101"/>
          <c:w val="0.18175"/>
          <c:h val="0.7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775"/>
          <c:w val="0.7005"/>
          <c:h val="0.8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Civil!$C$6</c:f>
              <c:strCache>
                <c:ptCount val="1"/>
                <c:pt idx="0">
                  <c:v>2009 # of Cases Filed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Civil!$B$7:$B$18</c:f>
              <c:strCache>
                <c:ptCount val="12"/>
                <c:pt idx="0">
                  <c:v>0-90</c:v>
                </c:pt>
                <c:pt idx="1">
                  <c:v>91-180</c:v>
                </c:pt>
                <c:pt idx="2">
                  <c:v>181-270</c:v>
                </c:pt>
                <c:pt idx="3">
                  <c:v>271-365</c:v>
                </c:pt>
                <c:pt idx="4">
                  <c:v>366-450</c:v>
                </c:pt>
                <c:pt idx="5">
                  <c:v>451-540</c:v>
                </c:pt>
                <c:pt idx="6">
                  <c:v>541-630</c:v>
                </c:pt>
                <c:pt idx="7">
                  <c:v>631-730</c:v>
                </c:pt>
                <c:pt idx="8">
                  <c:v>731-820</c:v>
                </c:pt>
                <c:pt idx="9">
                  <c:v>821-910</c:v>
                </c:pt>
                <c:pt idx="10">
                  <c:v>911-1000</c:v>
                </c:pt>
                <c:pt idx="11">
                  <c:v>Over 1000</c:v>
                </c:pt>
              </c:strCache>
            </c:strRef>
          </c:cat>
          <c:val>
            <c:numRef>
              <c:f>Civil!$C$7:$C$18</c:f>
              <c:numCache>
                <c:ptCount val="12"/>
                <c:pt idx="0">
                  <c:v>110</c:v>
                </c:pt>
                <c:pt idx="1">
                  <c:v>51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Civil!$D$6</c:f>
              <c:strCache>
                <c:ptCount val="1"/>
                <c:pt idx="0">
                  <c:v>2010 # of Cases Filed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Civil!$B$7:$B$18</c:f>
              <c:strCache>
                <c:ptCount val="12"/>
                <c:pt idx="0">
                  <c:v>0-90</c:v>
                </c:pt>
                <c:pt idx="1">
                  <c:v>91-180</c:v>
                </c:pt>
                <c:pt idx="2">
                  <c:v>181-270</c:v>
                </c:pt>
                <c:pt idx="3">
                  <c:v>271-365</c:v>
                </c:pt>
                <c:pt idx="4">
                  <c:v>366-450</c:v>
                </c:pt>
                <c:pt idx="5">
                  <c:v>451-540</c:v>
                </c:pt>
                <c:pt idx="6">
                  <c:v>541-630</c:v>
                </c:pt>
                <c:pt idx="7">
                  <c:v>631-730</c:v>
                </c:pt>
                <c:pt idx="8">
                  <c:v>731-820</c:v>
                </c:pt>
                <c:pt idx="9">
                  <c:v>821-910</c:v>
                </c:pt>
                <c:pt idx="10">
                  <c:v>911-1000</c:v>
                </c:pt>
                <c:pt idx="11">
                  <c:v>Over 1000</c:v>
                </c:pt>
              </c:strCache>
            </c:strRef>
          </c:cat>
          <c:val>
            <c:numRef>
              <c:f>Civil!$D$7:$D$18</c:f>
              <c:numCache>
                <c:ptCount val="12"/>
                <c:pt idx="0">
                  <c:v>69</c:v>
                </c:pt>
                <c:pt idx="1">
                  <c:v>28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744651"/>
        <c:axId val="25484132"/>
      </c:barChart>
      <c:lineChart>
        <c:grouping val="standard"/>
        <c:varyColors val="0"/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Civil!$F$7:$F$18</c:f>
            </c:numRef>
          </c:val>
          <c:smooth val="0"/>
        </c:ser>
        <c:ser>
          <c:idx val="2"/>
          <c:order val="3"/>
          <c:tx>
            <c:strRef>
              <c:f>Civil!$H$5</c:f>
              <c:strCache>
                <c:ptCount val="1"/>
                <c:pt idx="0">
                  <c:v>Combined Percentage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Civil!$H$7:$H$18</c:f>
              <c:numCache>
                <c:ptCount val="12"/>
                <c:pt idx="0">
                  <c:v>0.5233918128654971</c:v>
                </c:pt>
                <c:pt idx="1">
                  <c:v>0.2309941520467836</c:v>
                </c:pt>
                <c:pt idx="2">
                  <c:v>0.09941520467836257</c:v>
                </c:pt>
                <c:pt idx="3">
                  <c:v>0.06432748538011696</c:v>
                </c:pt>
                <c:pt idx="4">
                  <c:v>0.05263157894736842</c:v>
                </c:pt>
                <c:pt idx="5">
                  <c:v>0.02046783625730994</c:v>
                </c:pt>
                <c:pt idx="6">
                  <c:v>0.008771929824561403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030597"/>
        <c:axId val="50948782"/>
      </c:line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Age(days)</a:t>
                </a:r>
              </a:p>
            </c:rich>
          </c:tx>
          <c:layout>
            <c:manualLayout>
              <c:xMode val="factor"/>
              <c:yMode val="factor"/>
              <c:x val="-0.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auto val="0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crossAx val="17744651"/>
        <c:crossesAt val="1"/>
        <c:crossBetween val="between"/>
        <c:dispUnits/>
      </c:valAx>
      <c:catAx>
        <c:axId val="28030597"/>
        <c:scaling>
          <c:orientation val="minMax"/>
        </c:scaling>
        <c:axPos val="b"/>
        <c:delete val="1"/>
        <c:majorTickMark val="out"/>
        <c:minorTickMark val="none"/>
        <c:tickLblPos val="nextTo"/>
        <c:crossAx val="50948782"/>
        <c:crosses val="autoZero"/>
        <c:auto val="0"/>
        <c:lblOffset val="100"/>
        <c:tickLblSkip val="1"/>
        <c:noMultiLvlLbl val="0"/>
      </c:catAx>
      <c:valAx>
        <c:axId val="50948782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crossAx val="280305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1045"/>
          <c:w val="0.24825"/>
          <c:h val="0.74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26</xdr:row>
      <xdr:rowOff>66675</xdr:rowOff>
    </xdr:from>
    <xdr:to>
      <xdr:col>15</xdr:col>
      <xdr:colOff>647700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90500" y="6553200"/>
        <a:ext cx="75057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104775</xdr:rowOff>
    </xdr:from>
    <xdr:to>
      <xdr:col>14</xdr:col>
      <xdr:colOff>762000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123825" y="7286625"/>
        <a:ext cx="58959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2">
      <selection activeCell="D42" sqref="D42"/>
    </sheetView>
  </sheetViews>
  <sheetFormatPr defaultColWidth="9.140625" defaultRowHeight="12.75"/>
  <cols>
    <col min="1" max="1" width="17.28125" style="0" customWidth="1"/>
    <col min="2" max="2" width="14.00390625" style="0" customWidth="1"/>
    <col min="3" max="3" width="14.28125" style="0" customWidth="1"/>
    <col min="4" max="4" width="15.28125" style="0" customWidth="1"/>
    <col min="5" max="5" width="5.140625" style="0" customWidth="1"/>
    <col min="6" max="6" width="17.140625" style="0" customWidth="1"/>
    <col min="7" max="7" width="12.00390625" style="0" customWidth="1"/>
    <col min="8" max="8" width="13.00390625" style="0" customWidth="1"/>
    <col min="9" max="9" width="14.8515625" style="0" customWidth="1"/>
  </cols>
  <sheetData>
    <row r="1" spans="1:9" ht="15.75">
      <c r="A1" s="66" t="s">
        <v>5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7" t="s">
        <v>52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4" ht="12.75">
      <c r="A4" s="1"/>
      <c r="B4" s="1"/>
      <c r="C4" s="1"/>
      <c r="D4" s="1"/>
    </row>
    <row r="5" spans="1:4" ht="13.5" thickBot="1">
      <c r="A5" s="1"/>
      <c r="B5" s="1"/>
      <c r="C5" s="1"/>
      <c r="D5" s="1"/>
    </row>
    <row r="6" spans="1:9" ht="16.5" thickBot="1">
      <c r="A6" s="68" t="s">
        <v>34</v>
      </c>
      <c r="B6" s="69"/>
      <c r="C6" s="69"/>
      <c r="D6" s="70"/>
      <c r="F6" s="68" t="s">
        <v>32</v>
      </c>
      <c r="G6" s="69"/>
      <c r="H6" s="69"/>
      <c r="I6" s="70"/>
    </row>
    <row r="7" spans="1:9" ht="30.75" thickBot="1">
      <c r="A7" s="22" t="s">
        <v>35</v>
      </c>
      <c r="B7" s="7" t="s">
        <v>2</v>
      </c>
      <c r="C7" s="8" t="s">
        <v>3</v>
      </c>
      <c r="D7" s="6" t="s">
        <v>4</v>
      </c>
      <c r="F7" s="22" t="s">
        <v>33</v>
      </c>
      <c r="G7" s="7" t="s">
        <v>2</v>
      </c>
      <c r="H7" s="8" t="s">
        <v>3</v>
      </c>
      <c r="I7" s="6" t="s">
        <v>4</v>
      </c>
    </row>
    <row r="8" spans="1:9" ht="15">
      <c r="A8" s="5" t="s">
        <v>8</v>
      </c>
      <c r="B8" s="4">
        <v>14</v>
      </c>
      <c r="C8" s="9">
        <f>15/0.51</f>
        <v>29.41176470588235</v>
      </c>
      <c r="D8" s="4">
        <v>29.41</v>
      </c>
      <c r="F8" s="5" t="s">
        <v>8</v>
      </c>
      <c r="G8" s="4"/>
      <c r="H8" s="9">
        <f>17/0.51</f>
        <v>33.333333333333336</v>
      </c>
      <c r="I8" s="4">
        <v>33.33</v>
      </c>
    </row>
    <row r="9" spans="1:9" ht="15">
      <c r="A9" s="5" t="s">
        <v>9</v>
      </c>
      <c r="B9" s="4">
        <v>14</v>
      </c>
      <c r="C9" s="9">
        <f>2/0.51</f>
        <v>3.9215686274509802</v>
      </c>
      <c r="D9" s="9">
        <f aca="true" t="shared" si="0" ref="D9:D19">D8+C9</f>
        <v>33.33156862745098</v>
      </c>
      <c r="F9" s="5" t="s">
        <v>9</v>
      </c>
      <c r="G9" s="4"/>
      <c r="H9" s="9">
        <f>6/0.51</f>
        <v>11.76470588235294</v>
      </c>
      <c r="I9" s="9">
        <f aca="true" t="shared" si="1" ref="I9:I19">I8+H9</f>
        <v>45.09470588235294</v>
      </c>
    </row>
    <row r="10" spans="1:9" ht="15">
      <c r="A10" s="5" t="s">
        <v>10</v>
      </c>
      <c r="B10" s="4">
        <v>0</v>
      </c>
      <c r="C10" s="9">
        <f>4/0.51</f>
        <v>7.8431372549019605</v>
      </c>
      <c r="D10" s="9">
        <f t="shared" si="0"/>
        <v>41.17470588235294</v>
      </c>
      <c r="F10" s="5" t="s">
        <v>10</v>
      </c>
      <c r="G10" s="4"/>
      <c r="H10" s="9">
        <f>4/0.51</f>
        <v>7.8431372549019605</v>
      </c>
      <c r="I10" s="9">
        <f t="shared" si="1"/>
        <v>52.9378431372549</v>
      </c>
    </row>
    <row r="11" spans="1:9" ht="15">
      <c r="A11" s="5" t="s">
        <v>11</v>
      </c>
      <c r="B11" s="4">
        <v>2</v>
      </c>
      <c r="C11" s="9">
        <f>2/0.51</f>
        <v>3.9215686274509802</v>
      </c>
      <c r="D11" s="9">
        <f t="shared" si="0"/>
        <v>45.09627450980392</v>
      </c>
      <c r="F11" s="5" t="s">
        <v>11</v>
      </c>
      <c r="G11" s="4"/>
      <c r="H11" s="9">
        <f>3/0.51</f>
        <v>5.88235294117647</v>
      </c>
      <c r="I11" s="9">
        <f t="shared" si="1"/>
        <v>58.82019607843137</v>
      </c>
    </row>
    <row r="12" spans="1:9" ht="15">
      <c r="A12" s="5" t="s">
        <v>12</v>
      </c>
      <c r="B12" s="4">
        <v>0</v>
      </c>
      <c r="C12" s="9">
        <f>1/0.51</f>
        <v>1.9607843137254901</v>
      </c>
      <c r="D12" s="9">
        <f t="shared" si="0"/>
        <v>47.05705882352941</v>
      </c>
      <c r="F12" s="5" t="s">
        <v>12</v>
      </c>
      <c r="G12" s="4"/>
      <c r="H12" s="9">
        <f>1/0.51</f>
        <v>1.9607843137254901</v>
      </c>
      <c r="I12" s="9">
        <f t="shared" si="1"/>
        <v>60.78098039215686</v>
      </c>
    </row>
    <row r="13" spans="1:9" ht="15">
      <c r="A13" s="5" t="s">
        <v>13</v>
      </c>
      <c r="B13" s="4">
        <v>1</v>
      </c>
      <c r="C13" s="9">
        <f>3/0.51</f>
        <v>5.88235294117647</v>
      </c>
      <c r="D13" s="9">
        <f t="shared" si="0"/>
        <v>52.93941176470588</v>
      </c>
      <c r="F13" s="5" t="s">
        <v>13</v>
      </c>
      <c r="G13" s="4"/>
      <c r="H13" s="9">
        <f>2/0.51</f>
        <v>3.9215686274509802</v>
      </c>
      <c r="I13" s="9">
        <f t="shared" si="1"/>
        <v>64.70254901960784</v>
      </c>
    </row>
    <row r="14" spans="1:9" ht="15">
      <c r="A14" s="5" t="s">
        <v>14</v>
      </c>
      <c r="B14" s="4">
        <v>3</v>
      </c>
      <c r="C14" s="9">
        <f>3/0.51</f>
        <v>5.88235294117647</v>
      </c>
      <c r="D14" s="9">
        <f t="shared" si="0"/>
        <v>58.82176470588235</v>
      </c>
      <c r="F14" s="5" t="s">
        <v>14</v>
      </c>
      <c r="G14" s="4"/>
      <c r="H14" s="9">
        <f>3/0.51</f>
        <v>5.88235294117647</v>
      </c>
      <c r="I14" s="9">
        <f t="shared" si="1"/>
        <v>70.58490196078431</v>
      </c>
    </row>
    <row r="15" spans="1:9" ht="15">
      <c r="A15" s="5" t="s">
        <v>15</v>
      </c>
      <c r="B15" s="4">
        <v>3</v>
      </c>
      <c r="C15" s="9">
        <v>0</v>
      </c>
      <c r="D15" s="9">
        <f t="shared" si="0"/>
        <v>58.82176470588235</v>
      </c>
      <c r="F15" s="5" t="s">
        <v>15</v>
      </c>
      <c r="G15" s="4"/>
      <c r="H15" s="9">
        <v>0</v>
      </c>
      <c r="I15" s="9">
        <f t="shared" si="1"/>
        <v>70.58490196078431</v>
      </c>
    </row>
    <row r="16" spans="1:9" ht="15">
      <c r="A16" s="5" t="s">
        <v>16</v>
      </c>
      <c r="B16" s="4">
        <v>1</v>
      </c>
      <c r="C16" s="9">
        <f>1/0.51</f>
        <v>1.9607843137254901</v>
      </c>
      <c r="D16" s="9">
        <f t="shared" si="0"/>
        <v>60.78254901960784</v>
      </c>
      <c r="F16" s="5" t="s">
        <v>16</v>
      </c>
      <c r="G16" s="4"/>
      <c r="H16" s="9">
        <f>15/0.51</f>
        <v>29.41176470588235</v>
      </c>
      <c r="I16" s="9">
        <f t="shared" si="1"/>
        <v>99.99666666666666</v>
      </c>
    </row>
    <row r="17" spans="1:9" ht="15">
      <c r="A17" s="5" t="s">
        <v>17</v>
      </c>
      <c r="B17" s="4">
        <v>1</v>
      </c>
      <c r="C17" s="9">
        <f>0/0.49</f>
        <v>0</v>
      </c>
      <c r="D17" s="9">
        <f t="shared" si="0"/>
        <v>60.78254901960784</v>
      </c>
      <c r="F17" s="5" t="s">
        <v>17</v>
      </c>
      <c r="G17" s="4"/>
      <c r="H17" s="9">
        <v>0</v>
      </c>
      <c r="I17" s="9">
        <f t="shared" si="1"/>
        <v>99.99666666666666</v>
      </c>
    </row>
    <row r="18" spans="1:9" ht="15">
      <c r="A18" s="5" t="s">
        <v>18</v>
      </c>
      <c r="B18" s="4">
        <v>0</v>
      </c>
      <c r="C18" s="9">
        <f>1/0.51</f>
        <v>1.9607843137254901</v>
      </c>
      <c r="D18" s="9">
        <f t="shared" si="0"/>
        <v>62.74333333333333</v>
      </c>
      <c r="F18" s="5" t="s">
        <v>18</v>
      </c>
      <c r="G18" s="4"/>
      <c r="H18" s="9">
        <v>0</v>
      </c>
      <c r="I18" s="9">
        <f t="shared" si="1"/>
        <v>99.99666666666666</v>
      </c>
    </row>
    <row r="19" spans="1:9" ht="15">
      <c r="A19" s="5" t="s">
        <v>19</v>
      </c>
      <c r="B19" s="4">
        <v>13</v>
      </c>
      <c r="C19" s="9">
        <f>19/0.51</f>
        <v>37.254901960784316</v>
      </c>
      <c r="D19" s="9">
        <f t="shared" si="0"/>
        <v>99.99823529411765</v>
      </c>
      <c r="F19" s="5" t="s">
        <v>19</v>
      </c>
      <c r="G19" s="4"/>
      <c r="H19" s="9">
        <v>0</v>
      </c>
      <c r="I19" s="9">
        <f t="shared" si="1"/>
        <v>99.99666666666666</v>
      </c>
    </row>
    <row r="20" spans="1:9" ht="12.75">
      <c r="A20" s="33" t="s">
        <v>20</v>
      </c>
      <c r="B20" s="33">
        <f>SUM(B8:B19)</f>
        <v>52</v>
      </c>
      <c r="C20" s="9">
        <f>SUM(C8:C19)</f>
        <v>100</v>
      </c>
      <c r="D20" s="4"/>
      <c r="F20" s="4" t="s">
        <v>20</v>
      </c>
      <c r="G20" s="4"/>
      <c r="H20" s="4"/>
      <c r="I20" s="4"/>
    </row>
    <row r="21" spans="1:4" ht="12.75">
      <c r="A21" s="4"/>
      <c r="B21" s="4"/>
      <c r="C21" s="4"/>
      <c r="D21" s="4"/>
    </row>
    <row r="22" spans="1:9" ht="12.75">
      <c r="A22" s="1"/>
      <c r="B22" s="1"/>
      <c r="C22" s="1"/>
      <c r="D22" s="1"/>
      <c r="F22" s="4"/>
      <c r="G22" s="4"/>
      <c r="H22" s="4"/>
      <c r="I22" s="4"/>
    </row>
    <row r="23" spans="1:9" ht="17.25">
      <c r="A23" s="74" t="s">
        <v>36</v>
      </c>
      <c r="B23" s="75"/>
      <c r="C23" s="75"/>
      <c r="D23" s="76"/>
      <c r="F23" s="71" t="s">
        <v>48</v>
      </c>
      <c r="G23" s="72"/>
      <c r="H23" s="72"/>
      <c r="I23" s="73"/>
    </row>
    <row r="24" spans="1:9" ht="16.5">
      <c r="A24" s="34" t="s">
        <v>37</v>
      </c>
      <c r="B24" s="34">
        <v>0</v>
      </c>
      <c r="C24" s="5"/>
      <c r="D24" s="34"/>
      <c r="F24" s="21" t="s">
        <v>26</v>
      </c>
      <c r="G24" s="64" t="s">
        <v>31</v>
      </c>
      <c r="H24" s="65"/>
      <c r="I24" s="43">
        <v>40366</v>
      </c>
    </row>
    <row r="25" spans="1:9" ht="16.5">
      <c r="A25" s="4" t="s">
        <v>38</v>
      </c>
      <c r="B25" s="5">
        <v>0</v>
      </c>
      <c r="C25" s="5"/>
      <c r="D25" s="5"/>
      <c r="F25" s="21" t="s">
        <v>27</v>
      </c>
      <c r="G25" s="63" t="s">
        <v>31</v>
      </c>
      <c r="H25" s="63"/>
      <c r="I25" s="43">
        <v>40366</v>
      </c>
    </row>
    <row r="26" spans="6:9" ht="15">
      <c r="F26" s="21" t="s">
        <v>28</v>
      </c>
      <c r="G26" s="63" t="s">
        <v>31</v>
      </c>
      <c r="H26" s="63"/>
      <c r="I26" s="43">
        <v>40366</v>
      </c>
    </row>
    <row r="27" spans="1:9" ht="16.5">
      <c r="A27" s="74" t="s">
        <v>39</v>
      </c>
      <c r="B27" s="75"/>
      <c r="C27" s="75"/>
      <c r="D27" s="76"/>
      <c r="F27" s="21" t="s">
        <v>29</v>
      </c>
      <c r="G27" s="63" t="s">
        <v>31</v>
      </c>
      <c r="H27" s="63"/>
      <c r="I27" s="43">
        <v>40366</v>
      </c>
    </row>
    <row r="28" spans="1:9" ht="16.5">
      <c r="A28" s="5" t="s">
        <v>50</v>
      </c>
      <c r="B28" s="5">
        <v>2</v>
      </c>
      <c r="C28" s="9"/>
      <c r="D28" s="9"/>
      <c r="F28" s="40" t="s">
        <v>30</v>
      </c>
      <c r="G28" s="78" t="s">
        <v>31</v>
      </c>
      <c r="H28" s="78"/>
      <c r="I28" s="43">
        <v>40366</v>
      </c>
    </row>
    <row r="29" spans="1:9" ht="15">
      <c r="A29" s="5" t="s">
        <v>51</v>
      </c>
      <c r="B29" s="5">
        <v>0</v>
      </c>
      <c r="C29" s="9"/>
      <c r="D29" s="9"/>
      <c r="F29" s="4" t="s">
        <v>43</v>
      </c>
      <c r="G29" s="41" t="s">
        <v>47</v>
      </c>
      <c r="H29" s="41"/>
      <c r="I29" s="42">
        <v>40168</v>
      </c>
    </row>
    <row r="30" spans="6:9" ht="12.75">
      <c r="F30" s="4" t="s">
        <v>44</v>
      </c>
      <c r="G30" s="41" t="s">
        <v>47</v>
      </c>
      <c r="H30" s="4"/>
      <c r="I30" s="42">
        <v>40198</v>
      </c>
    </row>
    <row r="31" spans="1:9" ht="15.75">
      <c r="A31" s="80" t="s">
        <v>49</v>
      </c>
      <c r="B31" s="80"/>
      <c r="C31" s="80"/>
      <c r="D31" s="80"/>
      <c r="F31" s="4" t="s">
        <v>45</v>
      </c>
      <c r="G31" s="41" t="s">
        <v>47</v>
      </c>
      <c r="H31" s="4"/>
      <c r="I31" s="42">
        <v>40198</v>
      </c>
    </row>
    <row r="32" spans="1:9" ht="15">
      <c r="A32" s="5"/>
      <c r="B32" s="5">
        <v>0</v>
      </c>
      <c r="C32" s="47"/>
      <c r="D32" s="47"/>
      <c r="F32" s="4" t="s">
        <v>46</v>
      </c>
      <c r="G32" s="41" t="s">
        <v>47</v>
      </c>
      <c r="H32" s="4"/>
      <c r="I32" s="42">
        <v>40198</v>
      </c>
    </row>
    <row r="33" spans="1:4" ht="15">
      <c r="A33" s="5"/>
      <c r="B33" s="5">
        <v>0</v>
      </c>
      <c r="C33" s="9"/>
      <c r="D33" s="9"/>
    </row>
    <row r="34" spans="1:4" ht="15">
      <c r="A34" s="23"/>
      <c r="B34" s="46"/>
      <c r="C34" s="25"/>
      <c r="D34" s="25"/>
    </row>
    <row r="35" spans="1:4" ht="15.75" thickBot="1">
      <c r="A35" s="23"/>
      <c r="B35" s="24"/>
      <c r="C35" s="25"/>
      <c r="D35" s="25"/>
    </row>
    <row r="36" spans="1:4" ht="32.25" thickBot="1">
      <c r="A36" s="32" t="s">
        <v>42</v>
      </c>
      <c r="B36" s="48">
        <v>54</v>
      </c>
      <c r="C36" s="36"/>
      <c r="D36" s="37"/>
    </row>
    <row r="37" spans="1:4" ht="15">
      <c r="A37" s="23"/>
      <c r="B37" s="24"/>
      <c r="C37" s="25"/>
      <c r="D37" s="25"/>
    </row>
    <row r="38" spans="1:4" ht="15">
      <c r="A38" s="23"/>
      <c r="B38" s="24"/>
      <c r="C38" s="25"/>
      <c r="D38" s="25"/>
    </row>
    <row r="39" spans="1:4" ht="12.75">
      <c r="A39" s="24"/>
      <c r="B39" s="24"/>
      <c r="C39" s="24"/>
      <c r="D39" s="24"/>
    </row>
    <row r="40" spans="1:4" ht="12.75">
      <c r="A40" s="24"/>
      <c r="B40" s="24"/>
      <c r="C40" s="24"/>
      <c r="D40" s="24"/>
    </row>
    <row r="41" spans="1:4" ht="16.5">
      <c r="A41" s="79"/>
      <c r="B41" s="79"/>
      <c r="C41" s="79"/>
      <c r="D41" s="79"/>
    </row>
    <row r="42" spans="1:4" ht="15">
      <c r="A42" s="26"/>
      <c r="B42" s="77"/>
      <c r="C42" s="77"/>
      <c r="D42" s="24"/>
    </row>
    <row r="43" spans="1:4" ht="15">
      <c r="A43" s="26"/>
      <c r="B43" s="77"/>
      <c r="C43" s="77"/>
      <c r="D43" s="24"/>
    </row>
    <row r="44" spans="1:4" ht="15">
      <c r="A44" s="26"/>
      <c r="B44" s="77"/>
      <c r="C44" s="77"/>
      <c r="D44" s="24"/>
    </row>
    <row r="45" spans="1:4" ht="15">
      <c r="A45" s="26"/>
      <c r="B45" s="77"/>
      <c r="C45" s="77"/>
      <c r="D45" s="24"/>
    </row>
    <row r="46" spans="1:4" ht="15">
      <c r="A46" s="26"/>
      <c r="B46" s="77"/>
      <c r="C46" s="77"/>
      <c r="D46" s="24"/>
    </row>
    <row r="47" spans="1:4" ht="15">
      <c r="A47" s="26"/>
      <c r="B47" s="77"/>
      <c r="C47" s="77"/>
      <c r="D47" s="24"/>
    </row>
    <row r="48" spans="1:4" ht="12.75">
      <c r="A48" s="24"/>
      <c r="B48" s="24"/>
      <c r="C48" s="24"/>
      <c r="D48" s="24"/>
    </row>
    <row r="49" spans="1:4" ht="12.75">
      <c r="A49" s="27"/>
      <c r="B49" s="27"/>
      <c r="C49" s="27"/>
      <c r="D49" s="27"/>
    </row>
    <row r="50" spans="1:4" ht="12.75">
      <c r="A50" s="27"/>
      <c r="B50" s="27"/>
      <c r="C50" s="27"/>
      <c r="D50" s="27"/>
    </row>
    <row r="51" spans="1:4" ht="12.75">
      <c r="A51" s="27"/>
      <c r="B51" s="27"/>
      <c r="C51" s="27"/>
      <c r="D51" s="27"/>
    </row>
    <row r="52" spans="1:4" ht="12.75">
      <c r="A52" s="27"/>
      <c r="B52" s="27"/>
      <c r="C52" s="27"/>
      <c r="D52" s="27"/>
    </row>
    <row r="53" spans="1:4" ht="12.75">
      <c r="A53" s="27"/>
      <c r="B53" s="27"/>
      <c r="C53" s="27"/>
      <c r="D53" s="27"/>
    </row>
    <row r="54" spans="1:4" ht="12.75">
      <c r="A54" s="27"/>
      <c r="B54" s="27"/>
      <c r="C54" s="27"/>
      <c r="D54" s="27"/>
    </row>
  </sheetData>
  <sheetProtection/>
  <mergeCells count="21">
    <mergeCell ref="B42:C42"/>
    <mergeCell ref="B43:C43"/>
    <mergeCell ref="A6:D6"/>
    <mergeCell ref="A27:D27"/>
    <mergeCell ref="A31:D31"/>
    <mergeCell ref="G26:H26"/>
    <mergeCell ref="G27:H27"/>
    <mergeCell ref="G28:H28"/>
    <mergeCell ref="A41:D41"/>
    <mergeCell ref="B44:C44"/>
    <mergeCell ref="B45:C45"/>
    <mergeCell ref="B46:C46"/>
    <mergeCell ref="B47:C47"/>
    <mergeCell ref="G25:H25"/>
    <mergeCell ref="G24:H24"/>
    <mergeCell ref="A1:I1"/>
    <mergeCell ref="A2:I2"/>
    <mergeCell ref="A3:I3"/>
    <mergeCell ref="F6:I6"/>
    <mergeCell ref="F23:I23"/>
    <mergeCell ref="A23:D23"/>
  </mergeCells>
  <printOptions/>
  <pageMargins left="0.5" right="0.5" top="0.25" bottom="0.25" header="0.5" footer="0.5"/>
  <pageSetup horizontalDpi="600" verticalDpi="600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84"/>
  <sheetViews>
    <sheetView zoomScalePageLayoutView="0" workbookViewId="0" topLeftCell="A4">
      <selection activeCell="H8" sqref="H8"/>
    </sheetView>
  </sheetViews>
  <sheetFormatPr defaultColWidth="9.140625" defaultRowHeight="12.75"/>
  <cols>
    <col min="1" max="1" width="4.421875" style="0" customWidth="1"/>
    <col min="2" max="2" width="19.00390625" style="1" customWidth="1"/>
    <col min="3" max="3" width="13.8515625" style="1" customWidth="1"/>
    <col min="4" max="4" width="12.8515625" style="1" customWidth="1"/>
    <col min="5" max="5" width="14.7109375" style="1" customWidth="1"/>
    <col min="6" max="6" width="9.140625" style="0" hidden="1" customWidth="1"/>
    <col min="7" max="8" width="10.140625" style="0" bestFit="1" customWidth="1"/>
    <col min="9" max="9" width="9.140625" style="3" customWidth="1"/>
    <col min="10" max="10" width="10.57421875" style="0" customWidth="1"/>
  </cols>
  <sheetData>
    <row r="2" spans="2:5" ht="12.75">
      <c r="B2" s="81" t="s">
        <v>5</v>
      </c>
      <c r="C2" s="81"/>
      <c r="D2" s="81"/>
      <c r="E2" s="81"/>
    </row>
    <row r="3" spans="2:5" ht="12.75">
      <c r="B3" s="82">
        <v>40605</v>
      </c>
      <c r="C3" s="82"/>
      <c r="D3" s="82"/>
      <c r="E3" s="82"/>
    </row>
    <row r="4" spans="2:5" ht="12.75">
      <c r="B4" s="81" t="s">
        <v>6</v>
      </c>
      <c r="C4" s="81"/>
      <c r="D4" s="81"/>
      <c r="E4" s="81"/>
    </row>
    <row r="6" ht="13.5" thickBot="1"/>
    <row r="7" spans="2:5" ht="16.5" thickBot="1">
      <c r="B7" s="68" t="s">
        <v>34</v>
      </c>
      <c r="C7" s="69"/>
      <c r="D7" s="69"/>
      <c r="E7" s="70"/>
    </row>
    <row r="8" spans="2:5" ht="30.75" thickBot="1">
      <c r="B8" s="22" t="s">
        <v>35</v>
      </c>
      <c r="C8" s="7" t="s">
        <v>2</v>
      </c>
      <c r="D8" s="8" t="s">
        <v>3</v>
      </c>
      <c r="E8" s="6" t="s">
        <v>4</v>
      </c>
    </row>
    <row r="9" spans="2:5" ht="15">
      <c r="B9" s="5" t="s">
        <v>8</v>
      </c>
      <c r="C9" s="4">
        <v>14</v>
      </c>
      <c r="D9" s="9">
        <f>10/0.48</f>
        <v>20.833333333333336</v>
      </c>
      <c r="E9" s="4">
        <v>20.83</v>
      </c>
    </row>
    <row r="10" spans="2:10" ht="18" customHeight="1">
      <c r="B10" s="5" t="s">
        <v>9</v>
      </c>
      <c r="C10" s="4">
        <v>14</v>
      </c>
      <c r="D10" s="9">
        <f>2/0.48</f>
        <v>4.166666666666667</v>
      </c>
      <c r="E10" s="9">
        <f aca="true" t="shared" si="0" ref="E10:E20">E9+D10</f>
        <v>24.996666666666666</v>
      </c>
      <c r="G10" t="s">
        <v>23</v>
      </c>
      <c r="J10" s="17" t="s">
        <v>24</v>
      </c>
    </row>
    <row r="11" spans="2:11" ht="15">
      <c r="B11" s="5" t="s">
        <v>10</v>
      </c>
      <c r="C11" s="4">
        <v>0</v>
      </c>
      <c r="D11" s="9">
        <f>2/0.48</f>
        <v>4.166666666666667</v>
      </c>
      <c r="E11" s="9">
        <f t="shared" si="0"/>
        <v>29.163333333333334</v>
      </c>
      <c r="G11" s="2">
        <v>37537</v>
      </c>
      <c r="H11" s="2">
        <v>40605</v>
      </c>
      <c r="I11" s="15">
        <f aca="true" t="shared" si="1" ref="I11:I42">G11-H11</f>
        <v>-3068</v>
      </c>
      <c r="J11" s="2">
        <v>40466</v>
      </c>
      <c r="K11" s="20">
        <f aca="true" t="shared" si="2" ref="K11:K42">J11-H11</f>
        <v>-139</v>
      </c>
    </row>
    <row r="12" spans="2:11" ht="15">
      <c r="B12" s="5" t="s">
        <v>11</v>
      </c>
      <c r="C12" s="4">
        <v>2</v>
      </c>
      <c r="D12" s="9">
        <f>3/0.48</f>
        <v>6.25</v>
      </c>
      <c r="E12" s="9">
        <f t="shared" si="0"/>
        <v>35.413333333333334</v>
      </c>
      <c r="G12" s="2">
        <v>37722</v>
      </c>
      <c r="H12" s="2">
        <v>40605</v>
      </c>
      <c r="I12" s="15">
        <f t="shared" si="1"/>
        <v>-2883</v>
      </c>
      <c r="J12" s="2">
        <v>40466</v>
      </c>
      <c r="K12" s="20">
        <f t="shared" si="2"/>
        <v>-139</v>
      </c>
    </row>
    <row r="13" spans="2:13" ht="15">
      <c r="B13" s="5" t="s">
        <v>12</v>
      </c>
      <c r="C13" s="4">
        <v>0</v>
      </c>
      <c r="D13" s="9">
        <f>2/0.48</f>
        <v>4.166666666666667</v>
      </c>
      <c r="E13" s="9">
        <f t="shared" si="0"/>
        <v>39.58</v>
      </c>
      <c r="G13" s="2">
        <v>37887</v>
      </c>
      <c r="H13" s="2">
        <v>40605</v>
      </c>
      <c r="I13" s="15">
        <f t="shared" si="1"/>
        <v>-2718</v>
      </c>
      <c r="J13" s="2">
        <v>40469</v>
      </c>
      <c r="K13" s="20">
        <f t="shared" si="2"/>
        <v>-136</v>
      </c>
      <c r="M13" t="s">
        <v>7</v>
      </c>
    </row>
    <row r="14" spans="2:11" ht="15">
      <c r="B14" s="5" t="s">
        <v>13</v>
      </c>
      <c r="C14" s="4">
        <v>1</v>
      </c>
      <c r="D14" s="9">
        <f>3/0.48</f>
        <v>6.25</v>
      </c>
      <c r="E14" s="9">
        <f t="shared" si="0"/>
        <v>45.83</v>
      </c>
      <c r="G14" s="2">
        <v>38118</v>
      </c>
      <c r="H14" s="2">
        <v>40605</v>
      </c>
      <c r="I14" s="15">
        <f t="shared" si="1"/>
        <v>-2487</v>
      </c>
      <c r="J14" s="2">
        <v>40317</v>
      </c>
      <c r="K14" s="20">
        <f t="shared" si="2"/>
        <v>-288</v>
      </c>
    </row>
    <row r="15" spans="2:11" ht="15">
      <c r="B15" s="5" t="s">
        <v>14</v>
      </c>
      <c r="C15" s="4">
        <v>3</v>
      </c>
      <c r="D15" s="9">
        <f>1/0.48</f>
        <v>2.0833333333333335</v>
      </c>
      <c r="E15" s="9">
        <f t="shared" si="0"/>
        <v>47.913333333333334</v>
      </c>
      <c r="G15" s="2">
        <v>38386</v>
      </c>
      <c r="H15" s="2">
        <v>40605</v>
      </c>
      <c r="I15" s="15">
        <f t="shared" si="1"/>
        <v>-2219</v>
      </c>
      <c r="J15" s="2">
        <v>40318</v>
      </c>
      <c r="K15" s="20">
        <f t="shared" si="2"/>
        <v>-287</v>
      </c>
    </row>
    <row r="16" spans="2:11" ht="15">
      <c r="B16" s="5" t="s">
        <v>15</v>
      </c>
      <c r="C16" s="4">
        <v>3</v>
      </c>
      <c r="D16" s="9">
        <f>1/0.48</f>
        <v>2.0833333333333335</v>
      </c>
      <c r="E16" s="9">
        <f t="shared" si="0"/>
        <v>49.99666666666667</v>
      </c>
      <c r="G16" s="2">
        <v>39037</v>
      </c>
      <c r="H16" s="2">
        <v>40605</v>
      </c>
      <c r="I16" s="15">
        <f t="shared" si="1"/>
        <v>-1568</v>
      </c>
      <c r="J16" s="2">
        <v>40254</v>
      </c>
      <c r="K16" s="20">
        <f t="shared" si="2"/>
        <v>-351</v>
      </c>
    </row>
    <row r="17" spans="2:13" ht="15">
      <c r="B17" s="5" t="s">
        <v>16</v>
      </c>
      <c r="C17" s="4">
        <v>1</v>
      </c>
      <c r="D17" s="9">
        <f>1/0.48</f>
        <v>2.0833333333333335</v>
      </c>
      <c r="E17" s="9">
        <f t="shared" si="0"/>
        <v>52.080000000000005</v>
      </c>
      <c r="G17" s="2">
        <v>39169</v>
      </c>
      <c r="H17" s="2">
        <v>40605</v>
      </c>
      <c r="I17" s="15">
        <f t="shared" si="1"/>
        <v>-1436</v>
      </c>
      <c r="J17" s="2">
        <v>40254</v>
      </c>
      <c r="K17" s="20">
        <f t="shared" si="2"/>
        <v>-351</v>
      </c>
      <c r="M17" t="s">
        <v>7</v>
      </c>
    </row>
    <row r="18" spans="2:11" ht="15">
      <c r="B18" s="5" t="s">
        <v>17</v>
      </c>
      <c r="C18" s="4">
        <v>1</v>
      </c>
      <c r="D18" s="9">
        <f>0/0.49</f>
        <v>0</v>
      </c>
      <c r="E18" s="9">
        <f t="shared" si="0"/>
        <v>52.080000000000005</v>
      </c>
      <c r="G18" s="2">
        <v>39188</v>
      </c>
      <c r="H18" s="2">
        <v>40605</v>
      </c>
      <c r="I18" s="15">
        <f t="shared" si="1"/>
        <v>-1417</v>
      </c>
      <c r="J18" s="2">
        <v>40170</v>
      </c>
      <c r="K18" s="20">
        <f t="shared" si="2"/>
        <v>-435</v>
      </c>
    </row>
    <row r="19" spans="2:11" ht="15">
      <c r="B19" s="5" t="s">
        <v>18</v>
      </c>
      <c r="C19" s="4">
        <v>0</v>
      </c>
      <c r="D19" s="9">
        <f>2/0.48</f>
        <v>4.166666666666667</v>
      </c>
      <c r="E19" s="9">
        <f t="shared" si="0"/>
        <v>56.24666666666667</v>
      </c>
      <c r="G19" s="2">
        <v>39360</v>
      </c>
      <c r="H19" s="2">
        <v>40605</v>
      </c>
      <c r="I19" s="15">
        <f t="shared" si="1"/>
        <v>-1245</v>
      </c>
      <c r="J19" s="2">
        <v>40168</v>
      </c>
      <c r="K19" s="20">
        <f t="shared" si="2"/>
        <v>-437</v>
      </c>
    </row>
    <row r="20" spans="2:11" ht="15">
      <c r="B20" s="5" t="s">
        <v>19</v>
      </c>
      <c r="C20" s="4">
        <v>13</v>
      </c>
      <c r="D20" s="9">
        <f>21/0.48</f>
        <v>43.75</v>
      </c>
      <c r="E20" s="9">
        <f t="shared" si="0"/>
        <v>99.99666666666667</v>
      </c>
      <c r="G20" s="2">
        <v>39413</v>
      </c>
      <c r="H20" s="2">
        <v>40605</v>
      </c>
      <c r="I20" s="15">
        <f t="shared" si="1"/>
        <v>-1192</v>
      </c>
      <c r="J20" s="2">
        <v>40151</v>
      </c>
      <c r="K20" s="20">
        <f t="shared" si="2"/>
        <v>-454</v>
      </c>
    </row>
    <row r="21" spans="2:11" ht="12.75">
      <c r="B21" s="4" t="s">
        <v>20</v>
      </c>
      <c r="C21" s="4">
        <f>SUM(C9:C20)</f>
        <v>52</v>
      </c>
      <c r="D21" s="4"/>
      <c r="E21" s="4"/>
      <c r="G21" s="2">
        <v>39461</v>
      </c>
      <c r="H21" s="2">
        <v>40605</v>
      </c>
      <c r="I21" s="15">
        <f t="shared" si="1"/>
        <v>-1144</v>
      </c>
      <c r="J21" s="2">
        <v>40039</v>
      </c>
      <c r="K21" s="20">
        <f t="shared" si="2"/>
        <v>-566</v>
      </c>
    </row>
    <row r="22" spans="2:11" ht="12.75">
      <c r="B22" s="4"/>
      <c r="C22" s="4"/>
      <c r="D22" s="4"/>
      <c r="E22" s="4"/>
      <c r="G22" s="2">
        <v>39503</v>
      </c>
      <c r="H22" s="2">
        <v>40605</v>
      </c>
      <c r="I22" s="15">
        <f t="shared" si="1"/>
        <v>-1102</v>
      </c>
      <c r="J22" s="2">
        <v>40023</v>
      </c>
      <c r="K22" s="20">
        <f t="shared" si="2"/>
        <v>-582</v>
      </c>
    </row>
    <row r="23" spans="7:11" ht="12.75">
      <c r="G23" s="2">
        <v>39546</v>
      </c>
      <c r="H23" s="2">
        <v>40605</v>
      </c>
      <c r="I23" s="15">
        <f t="shared" si="1"/>
        <v>-1059</v>
      </c>
      <c r="J23" s="2">
        <v>40120</v>
      </c>
      <c r="K23" s="20">
        <f t="shared" si="2"/>
        <v>-485</v>
      </c>
    </row>
    <row r="24" spans="7:11" ht="13.5" thickBot="1">
      <c r="G24" s="2">
        <v>39772</v>
      </c>
      <c r="H24" s="2">
        <v>40605</v>
      </c>
      <c r="I24" s="50">
        <f t="shared" si="1"/>
        <v>-833</v>
      </c>
      <c r="J24" s="2">
        <v>39972</v>
      </c>
      <c r="K24" s="20">
        <f t="shared" si="2"/>
        <v>-633</v>
      </c>
    </row>
    <row r="25" spans="2:11" ht="16.5" thickBot="1">
      <c r="B25" s="68" t="s">
        <v>32</v>
      </c>
      <c r="C25" s="69"/>
      <c r="D25" s="69"/>
      <c r="E25" s="70"/>
      <c r="G25" s="2">
        <v>39890</v>
      </c>
      <c r="H25" s="2">
        <v>40605</v>
      </c>
      <c r="I25" s="12">
        <f t="shared" si="1"/>
        <v>-715</v>
      </c>
      <c r="J25" s="2">
        <v>39951</v>
      </c>
      <c r="K25" s="20">
        <f t="shared" si="2"/>
        <v>-654</v>
      </c>
    </row>
    <row r="26" spans="2:11" ht="30.75" thickBot="1">
      <c r="B26" s="22" t="s">
        <v>33</v>
      </c>
      <c r="C26" s="7" t="s">
        <v>2</v>
      </c>
      <c r="D26" s="8" t="s">
        <v>3</v>
      </c>
      <c r="E26" s="6" t="s">
        <v>4</v>
      </c>
      <c r="F26" t="s">
        <v>7</v>
      </c>
      <c r="G26" s="2">
        <v>39948</v>
      </c>
      <c r="H26" s="2">
        <v>40605</v>
      </c>
      <c r="I26" s="12">
        <f t="shared" si="1"/>
        <v>-657</v>
      </c>
      <c r="J26" s="2">
        <v>39890</v>
      </c>
      <c r="K26" s="20">
        <f t="shared" si="2"/>
        <v>-715</v>
      </c>
    </row>
    <row r="27" spans="2:11" ht="15">
      <c r="B27" s="10"/>
      <c r="C27" s="5"/>
      <c r="D27" s="5"/>
      <c r="E27" s="5"/>
      <c r="G27" s="2">
        <v>39952</v>
      </c>
      <c r="H27" s="2">
        <v>40605</v>
      </c>
      <c r="I27" s="12">
        <f t="shared" si="1"/>
        <v>-653</v>
      </c>
      <c r="J27" s="2">
        <v>39778</v>
      </c>
      <c r="K27" s="20">
        <f t="shared" si="2"/>
        <v>-827</v>
      </c>
    </row>
    <row r="28" spans="2:11" ht="15">
      <c r="B28" s="5" t="s">
        <v>8</v>
      </c>
      <c r="C28" s="4"/>
      <c r="D28" s="9">
        <f>10/0.48</f>
        <v>20.833333333333336</v>
      </c>
      <c r="E28" s="4">
        <v>20.83</v>
      </c>
      <c r="G28" s="2">
        <v>39988</v>
      </c>
      <c r="H28" s="2">
        <v>40605</v>
      </c>
      <c r="I28" s="49">
        <f t="shared" si="1"/>
        <v>-617</v>
      </c>
      <c r="J28" s="2">
        <v>39713</v>
      </c>
      <c r="K28" s="20">
        <f t="shared" si="2"/>
        <v>-892</v>
      </c>
    </row>
    <row r="29" spans="2:11" ht="15">
      <c r="B29" s="5" t="s">
        <v>9</v>
      </c>
      <c r="C29" s="4"/>
      <c r="D29" s="9">
        <f>7/0.48</f>
        <v>14.583333333333334</v>
      </c>
      <c r="E29" s="9">
        <f aca="true" t="shared" si="3" ref="E29:E39">E28+D29</f>
        <v>35.413333333333334</v>
      </c>
      <c r="G29" s="2">
        <v>40022</v>
      </c>
      <c r="H29" s="2">
        <v>40605</v>
      </c>
      <c r="I29" s="49">
        <f t="shared" si="1"/>
        <v>-583</v>
      </c>
      <c r="J29" s="2">
        <v>39716</v>
      </c>
      <c r="K29" s="20">
        <f t="shared" si="2"/>
        <v>-889</v>
      </c>
    </row>
    <row r="30" spans="2:11" ht="15">
      <c r="B30" s="5" t="s">
        <v>10</v>
      </c>
      <c r="C30" s="4"/>
      <c r="D30" s="9">
        <f>2/0.48</f>
        <v>4.166666666666667</v>
      </c>
      <c r="E30" s="9">
        <f t="shared" si="3"/>
        <v>39.58</v>
      </c>
      <c r="G30" s="2">
        <v>40038</v>
      </c>
      <c r="H30" s="2">
        <v>40605</v>
      </c>
      <c r="I30" s="49">
        <f t="shared" si="1"/>
        <v>-567</v>
      </c>
      <c r="J30" s="2">
        <v>40366</v>
      </c>
      <c r="K30" s="20">
        <f t="shared" si="2"/>
        <v>-239</v>
      </c>
    </row>
    <row r="31" spans="2:11" ht="15">
      <c r="B31" s="5" t="s">
        <v>11</v>
      </c>
      <c r="C31" s="4"/>
      <c r="D31" s="9">
        <f>3/0.48</f>
        <v>6.25</v>
      </c>
      <c r="E31" s="9">
        <f t="shared" si="3"/>
        <v>45.83</v>
      </c>
      <c r="G31" s="2">
        <v>40128</v>
      </c>
      <c r="H31" s="2">
        <v>40605</v>
      </c>
      <c r="I31" s="14">
        <f t="shared" si="1"/>
        <v>-477</v>
      </c>
      <c r="J31" s="2">
        <v>40366</v>
      </c>
      <c r="K31" s="20">
        <f t="shared" si="2"/>
        <v>-239</v>
      </c>
    </row>
    <row r="32" spans="2:11" ht="15">
      <c r="B32" s="5" t="s">
        <v>12</v>
      </c>
      <c r="C32" s="4"/>
      <c r="D32" s="9">
        <f>3/0.48</f>
        <v>6.25</v>
      </c>
      <c r="E32" s="9">
        <f t="shared" si="3"/>
        <v>52.08</v>
      </c>
      <c r="G32" s="2">
        <v>40308</v>
      </c>
      <c r="H32" s="2">
        <v>40605</v>
      </c>
      <c r="I32" s="15">
        <f t="shared" si="1"/>
        <v>-297</v>
      </c>
      <c r="J32" s="2">
        <v>40366</v>
      </c>
      <c r="K32" s="20">
        <f t="shared" si="2"/>
        <v>-239</v>
      </c>
    </row>
    <row r="33" spans="2:11" ht="15">
      <c r="B33" s="5" t="s">
        <v>13</v>
      </c>
      <c r="C33" s="4"/>
      <c r="D33" s="9">
        <f>2/0.48</f>
        <v>4.166666666666667</v>
      </c>
      <c r="E33" s="9">
        <f t="shared" si="3"/>
        <v>56.24666666666666</v>
      </c>
      <c r="G33" s="2">
        <v>40311</v>
      </c>
      <c r="H33" s="2">
        <v>40605</v>
      </c>
      <c r="I33" s="15">
        <f t="shared" si="1"/>
        <v>-294</v>
      </c>
      <c r="J33" s="2">
        <v>40366</v>
      </c>
      <c r="K33" s="20">
        <f t="shared" si="2"/>
        <v>-239</v>
      </c>
    </row>
    <row r="34" spans="2:13" ht="15">
      <c r="B34" s="5" t="s">
        <v>14</v>
      </c>
      <c r="C34" s="4"/>
      <c r="D34" s="9">
        <f>1/0.48</f>
        <v>2.0833333333333335</v>
      </c>
      <c r="E34" s="9">
        <f t="shared" si="3"/>
        <v>58.33</v>
      </c>
      <c r="G34" s="2">
        <v>40429</v>
      </c>
      <c r="H34" s="2">
        <v>40605</v>
      </c>
      <c r="I34" s="16">
        <f t="shared" si="1"/>
        <v>-176</v>
      </c>
      <c r="J34" s="2">
        <v>40366</v>
      </c>
      <c r="K34" s="20">
        <f t="shared" si="2"/>
        <v>-239</v>
      </c>
      <c r="M34" t="s">
        <v>7</v>
      </c>
    </row>
    <row r="35" spans="2:11" ht="15">
      <c r="B35" s="5" t="s">
        <v>15</v>
      </c>
      <c r="C35" s="4"/>
      <c r="D35" s="9">
        <f>2/0.48</f>
        <v>4.166666666666667</v>
      </c>
      <c r="E35" s="9">
        <f t="shared" si="3"/>
        <v>62.49666666666666</v>
      </c>
      <c r="G35" s="2">
        <v>40431</v>
      </c>
      <c r="H35" s="2">
        <v>40605</v>
      </c>
      <c r="I35" s="16">
        <f t="shared" si="1"/>
        <v>-174</v>
      </c>
      <c r="J35" s="2">
        <v>39764</v>
      </c>
      <c r="K35" s="20">
        <f t="shared" si="2"/>
        <v>-841</v>
      </c>
    </row>
    <row r="36" spans="2:11" ht="15">
      <c r="B36" s="5" t="s">
        <v>16</v>
      </c>
      <c r="C36" s="4"/>
      <c r="D36" s="9">
        <f>2/0.48</f>
        <v>4.166666666666667</v>
      </c>
      <c r="E36" s="9">
        <f t="shared" si="3"/>
        <v>66.66333333333333</v>
      </c>
      <c r="G36" s="2">
        <v>40438</v>
      </c>
      <c r="H36" s="2">
        <v>40605</v>
      </c>
      <c r="I36" s="16">
        <f t="shared" si="1"/>
        <v>-167</v>
      </c>
      <c r="J36" s="2">
        <v>39182</v>
      </c>
      <c r="K36" s="20">
        <f t="shared" si="2"/>
        <v>-1423</v>
      </c>
    </row>
    <row r="37" spans="2:11" ht="15">
      <c r="B37" s="5" t="s">
        <v>17</v>
      </c>
      <c r="C37" s="4"/>
      <c r="D37" s="9">
        <f>5/0.48</f>
        <v>10.416666666666668</v>
      </c>
      <c r="E37" s="9">
        <f t="shared" si="3"/>
        <v>77.08</v>
      </c>
      <c r="G37" s="2">
        <v>40443</v>
      </c>
      <c r="H37" s="2">
        <v>40605</v>
      </c>
      <c r="I37" s="16">
        <f t="shared" si="1"/>
        <v>-162</v>
      </c>
      <c r="J37" s="2">
        <v>39127</v>
      </c>
      <c r="K37" s="20">
        <f t="shared" si="2"/>
        <v>-1478</v>
      </c>
    </row>
    <row r="38" spans="2:11" ht="15">
      <c r="B38" s="5" t="s">
        <v>18</v>
      </c>
      <c r="C38" s="4"/>
      <c r="D38" s="9">
        <f>2/0.48</f>
        <v>4.166666666666667</v>
      </c>
      <c r="E38" s="9">
        <f t="shared" si="3"/>
        <v>81.24666666666667</v>
      </c>
      <c r="G38" s="2">
        <v>40466</v>
      </c>
      <c r="H38" s="2">
        <v>40605</v>
      </c>
      <c r="I38" s="16">
        <f t="shared" si="1"/>
        <v>-139</v>
      </c>
      <c r="J38" s="2">
        <v>40366</v>
      </c>
      <c r="K38" s="20">
        <f t="shared" si="2"/>
        <v>-239</v>
      </c>
    </row>
    <row r="39" spans="2:11" ht="15">
      <c r="B39" s="5" t="s">
        <v>19</v>
      </c>
      <c r="C39" s="4"/>
      <c r="D39" s="9">
        <f>9/0.48</f>
        <v>18.75</v>
      </c>
      <c r="E39" s="9">
        <f t="shared" si="3"/>
        <v>99.99666666666667</v>
      </c>
      <c r="G39" s="2">
        <v>40478</v>
      </c>
      <c r="H39" s="2">
        <v>40605</v>
      </c>
      <c r="I39" s="16">
        <f t="shared" si="1"/>
        <v>-127</v>
      </c>
      <c r="J39" s="2">
        <v>39055</v>
      </c>
      <c r="K39" s="20">
        <f t="shared" si="2"/>
        <v>-1550</v>
      </c>
    </row>
    <row r="40" spans="2:11" ht="12.75">
      <c r="B40" s="4" t="s">
        <v>20</v>
      </c>
      <c r="C40" s="4"/>
      <c r="D40" s="4"/>
      <c r="E40" s="4"/>
      <c r="G40" s="2">
        <v>40484</v>
      </c>
      <c r="H40" s="2">
        <v>40605</v>
      </c>
      <c r="I40" s="16">
        <f t="shared" si="1"/>
        <v>-121</v>
      </c>
      <c r="J40" s="2">
        <v>38947</v>
      </c>
      <c r="K40" s="20">
        <f t="shared" si="2"/>
        <v>-1658</v>
      </c>
    </row>
    <row r="41" spans="2:11" ht="12.75">
      <c r="B41" s="4"/>
      <c r="C41" s="4"/>
      <c r="D41" s="4"/>
      <c r="E41" s="4"/>
      <c r="G41" s="2">
        <v>40484</v>
      </c>
      <c r="H41" s="2">
        <v>40605</v>
      </c>
      <c r="I41" s="16">
        <f t="shared" si="1"/>
        <v>-121</v>
      </c>
      <c r="J41" s="2">
        <v>38758</v>
      </c>
      <c r="K41" s="20">
        <f t="shared" si="2"/>
        <v>-1847</v>
      </c>
    </row>
    <row r="42" spans="2:11" ht="16.5">
      <c r="B42" s="71" t="s">
        <v>48</v>
      </c>
      <c r="C42" s="72"/>
      <c r="D42" s="72"/>
      <c r="E42" s="73"/>
      <c r="G42" s="2">
        <v>40497</v>
      </c>
      <c r="H42" s="2">
        <v>40605</v>
      </c>
      <c r="I42" s="16">
        <f t="shared" si="1"/>
        <v>-108</v>
      </c>
      <c r="J42" s="2">
        <v>38650</v>
      </c>
      <c r="K42" s="20">
        <f t="shared" si="2"/>
        <v>-1955</v>
      </c>
    </row>
    <row r="43" spans="2:11" ht="15">
      <c r="B43" s="21" t="s">
        <v>26</v>
      </c>
      <c r="C43" s="64" t="s">
        <v>31</v>
      </c>
      <c r="D43" s="65"/>
      <c r="E43" s="43">
        <v>40366</v>
      </c>
      <c r="G43" s="38">
        <v>40500</v>
      </c>
      <c r="H43" s="2">
        <v>40605</v>
      </c>
      <c r="I43" s="16">
        <f aca="true" t="shared" si="4" ref="I43:I67">G43-H43</f>
        <v>-105</v>
      </c>
      <c r="J43" s="38">
        <v>40198</v>
      </c>
      <c r="K43" s="39">
        <f aca="true" t="shared" si="5" ref="K43:K74">J43-H43</f>
        <v>-407</v>
      </c>
    </row>
    <row r="44" spans="2:11" ht="15">
      <c r="B44" s="21" t="s">
        <v>27</v>
      </c>
      <c r="C44" s="63" t="s">
        <v>31</v>
      </c>
      <c r="D44" s="63"/>
      <c r="E44" s="43">
        <v>40366</v>
      </c>
      <c r="G44" s="2">
        <v>40501</v>
      </c>
      <c r="H44" s="2">
        <v>40605</v>
      </c>
      <c r="I44" s="16">
        <f t="shared" si="4"/>
        <v>-104</v>
      </c>
      <c r="J44" s="2">
        <v>38405</v>
      </c>
      <c r="K44" s="20">
        <f t="shared" si="5"/>
        <v>-2200</v>
      </c>
    </row>
    <row r="45" spans="2:11" ht="15">
      <c r="B45" s="21" t="s">
        <v>28</v>
      </c>
      <c r="C45" s="63" t="s">
        <v>31</v>
      </c>
      <c r="D45" s="63"/>
      <c r="E45" s="43">
        <v>40366</v>
      </c>
      <c r="G45" s="38">
        <v>40501</v>
      </c>
      <c r="H45" s="2">
        <v>40605</v>
      </c>
      <c r="I45" s="16">
        <f t="shared" si="4"/>
        <v>-104</v>
      </c>
      <c r="J45" s="38">
        <v>40198</v>
      </c>
      <c r="K45" s="39">
        <f t="shared" si="5"/>
        <v>-407</v>
      </c>
    </row>
    <row r="46" spans="2:11" ht="15">
      <c r="B46" s="21" t="s">
        <v>29</v>
      </c>
      <c r="C46" s="63" t="s">
        <v>31</v>
      </c>
      <c r="D46" s="63"/>
      <c r="E46" s="43">
        <v>40366</v>
      </c>
      <c r="G46" s="2">
        <v>40505</v>
      </c>
      <c r="H46" s="2">
        <v>40605</v>
      </c>
      <c r="I46" s="16">
        <f t="shared" si="4"/>
        <v>-100</v>
      </c>
      <c r="J46" s="2">
        <v>38138</v>
      </c>
      <c r="K46" s="20">
        <f t="shared" si="5"/>
        <v>-2467</v>
      </c>
    </row>
    <row r="47" spans="2:11" ht="15">
      <c r="B47" s="40" t="s">
        <v>30</v>
      </c>
      <c r="C47" s="78" t="s">
        <v>31</v>
      </c>
      <c r="D47" s="78"/>
      <c r="E47" s="43">
        <v>40366</v>
      </c>
      <c r="G47" s="2">
        <v>40513</v>
      </c>
      <c r="H47" s="2">
        <v>40605</v>
      </c>
      <c r="I47" s="16">
        <f t="shared" si="4"/>
        <v>-92</v>
      </c>
      <c r="J47" t="s">
        <v>25</v>
      </c>
      <c r="K47" s="20" t="e">
        <f t="shared" si="5"/>
        <v>#VALUE!</v>
      </c>
    </row>
    <row r="48" spans="2:11" ht="12.75">
      <c r="B48" s="4" t="s">
        <v>43</v>
      </c>
      <c r="C48" s="41" t="s">
        <v>47</v>
      </c>
      <c r="D48" s="41"/>
      <c r="E48" s="42">
        <v>40168</v>
      </c>
      <c r="G48" s="38">
        <v>40525</v>
      </c>
      <c r="H48" s="2">
        <v>40605</v>
      </c>
      <c r="I48" s="12">
        <f t="shared" si="4"/>
        <v>-80</v>
      </c>
      <c r="J48" s="38">
        <v>40199</v>
      </c>
      <c r="K48" s="39">
        <f t="shared" si="5"/>
        <v>-406</v>
      </c>
    </row>
    <row r="49" spans="2:11" ht="12.75">
      <c r="B49" s="4" t="s">
        <v>44</v>
      </c>
      <c r="C49" s="41" t="s">
        <v>47</v>
      </c>
      <c r="D49" s="4"/>
      <c r="E49" s="42">
        <v>40198</v>
      </c>
      <c r="G49" s="38">
        <v>40549</v>
      </c>
      <c r="H49" s="2">
        <v>40605</v>
      </c>
      <c r="I49" s="12">
        <f t="shared" si="4"/>
        <v>-56</v>
      </c>
      <c r="J49" s="38">
        <v>40168</v>
      </c>
      <c r="K49" s="39">
        <f t="shared" si="5"/>
        <v>-437</v>
      </c>
    </row>
    <row r="50" spans="2:11" ht="12.75">
      <c r="B50" s="4" t="s">
        <v>45</v>
      </c>
      <c r="C50" s="41" t="s">
        <v>47</v>
      </c>
      <c r="D50" s="4"/>
      <c r="E50" s="42">
        <v>40198</v>
      </c>
      <c r="G50" s="2">
        <v>40556</v>
      </c>
      <c r="H50" s="2">
        <v>40605</v>
      </c>
      <c r="I50" s="3">
        <f t="shared" si="4"/>
        <v>-49</v>
      </c>
      <c r="J50" s="2">
        <v>37726</v>
      </c>
      <c r="K50" s="20">
        <f t="shared" si="5"/>
        <v>-2879</v>
      </c>
    </row>
    <row r="51" spans="2:11" ht="12.75">
      <c r="B51" s="4" t="s">
        <v>46</v>
      </c>
      <c r="C51" s="41" t="s">
        <v>47</v>
      </c>
      <c r="D51" s="4"/>
      <c r="E51" s="42">
        <v>40198</v>
      </c>
      <c r="G51" s="2">
        <v>40560</v>
      </c>
      <c r="H51" s="2">
        <v>40605</v>
      </c>
      <c r="I51" s="3">
        <f t="shared" si="4"/>
        <v>-45</v>
      </c>
      <c r="J51" s="2">
        <v>37538</v>
      </c>
      <c r="K51" s="20">
        <f t="shared" si="5"/>
        <v>-3067</v>
      </c>
    </row>
    <row r="52" spans="4:11" ht="12.75">
      <c r="D52" s="1" t="s">
        <v>7</v>
      </c>
      <c r="G52" s="2">
        <v>40567</v>
      </c>
      <c r="H52" s="2">
        <v>40605</v>
      </c>
      <c r="I52" s="3">
        <f t="shared" si="4"/>
        <v>-38</v>
      </c>
      <c r="K52" s="20">
        <f t="shared" si="5"/>
        <v>-40605</v>
      </c>
    </row>
    <row r="53" spans="5:11" ht="12.75">
      <c r="E53" s="1" t="s">
        <v>7</v>
      </c>
      <c r="G53" s="2">
        <v>40567</v>
      </c>
      <c r="H53" s="2">
        <v>40605</v>
      </c>
      <c r="I53" s="3">
        <f t="shared" si="4"/>
        <v>-38</v>
      </c>
      <c r="K53" s="20">
        <f t="shared" si="5"/>
        <v>-40605</v>
      </c>
    </row>
    <row r="54" spans="7:11" ht="12.75">
      <c r="G54" s="2">
        <v>40567</v>
      </c>
      <c r="H54" s="2">
        <v>40605</v>
      </c>
      <c r="I54" s="3">
        <f t="shared" si="4"/>
        <v>-38</v>
      </c>
      <c r="K54" s="20">
        <f t="shared" si="5"/>
        <v>-40605</v>
      </c>
    </row>
    <row r="55" spans="7:11" ht="12.75">
      <c r="G55" s="2">
        <v>40567</v>
      </c>
      <c r="H55" s="2">
        <v>40605</v>
      </c>
      <c r="I55" s="3">
        <f t="shared" si="4"/>
        <v>-38</v>
      </c>
      <c r="K55" s="20">
        <f t="shared" si="5"/>
        <v>-40605</v>
      </c>
    </row>
    <row r="56" spans="7:11" ht="12.75">
      <c r="G56" s="2">
        <v>40570</v>
      </c>
      <c r="H56" s="2">
        <v>40605</v>
      </c>
      <c r="I56" s="3">
        <f t="shared" si="4"/>
        <v>-35</v>
      </c>
      <c r="K56" s="20">
        <f t="shared" si="5"/>
        <v>-40605</v>
      </c>
    </row>
    <row r="57" spans="7:11" ht="12.75">
      <c r="G57" t="s">
        <v>54</v>
      </c>
      <c r="H57" s="2">
        <v>40605</v>
      </c>
      <c r="I57" s="3" t="e">
        <f t="shared" si="4"/>
        <v>#VALUE!</v>
      </c>
      <c r="K57" s="20">
        <f t="shared" si="5"/>
        <v>-40605</v>
      </c>
    </row>
    <row r="58" spans="7:11" ht="12.75">
      <c r="G58" s="2">
        <v>40576</v>
      </c>
      <c r="H58" s="2">
        <v>40605</v>
      </c>
      <c r="I58" s="3">
        <f t="shared" si="4"/>
        <v>-29</v>
      </c>
      <c r="K58" s="20">
        <f t="shared" si="5"/>
        <v>-40605</v>
      </c>
    </row>
    <row r="59" spans="7:11" ht="12.75">
      <c r="G59" s="2">
        <v>40581</v>
      </c>
      <c r="H59" s="2">
        <v>40605</v>
      </c>
      <c r="I59" s="3">
        <f t="shared" si="4"/>
        <v>-24</v>
      </c>
      <c r="K59" s="20">
        <f t="shared" si="5"/>
        <v>-40605</v>
      </c>
    </row>
    <row r="60" spans="7:11" ht="12.75">
      <c r="G60" s="2">
        <v>40582</v>
      </c>
      <c r="H60" s="2">
        <v>40605</v>
      </c>
      <c r="I60" s="3">
        <f t="shared" si="4"/>
        <v>-23</v>
      </c>
      <c r="K60" s="20">
        <f t="shared" si="5"/>
        <v>-40605</v>
      </c>
    </row>
    <row r="61" spans="7:11" ht="12.75">
      <c r="G61" s="2">
        <v>40585</v>
      </c>
      <c r="H61" s="2">
        <v>40605</v>
      </c>
      <c r="I61" s="3">
        <f t="shared" si="4"/>
        <v>-20</v>
      </c>
      <c r="K61" s="20">
        <f t="shared" si="5"/>
        <v>-40605</v>
      </c>
    </row>
    <row r="62" spans="8:11" ht="12.75">
      <c r="H62" s="2">
        <v>40470</v>
      </c>
      <c r="I62" s="3">
        <f t="shared" si="4"/>
        <v>-40470</v>
      </c>
      <c r="K62" s="20">
        <f t="shared" si="5"/>
        <v>-40470</v>
      </c>
    </row>
    <row r="63" spans="8:11" ht="12.75">
      <c r="H63" s="2">
        <v>40470</v>
      </c>
      <c r="I63" s="3">
        <f t="shared" si="4"/>
        <v>-40470</v>
      </c>
      <c r="K63" s="20">
        <f t="shared" si="5"/>
        <v>-40470</v>
      </c>
    </row>
    <row r="64" spans="8:11" ht="12.75">
      <c r="H64" s="2">
        <v>40470</v>
      </c>
      <c r="I64" s="3">
        <f t="shared" si="4"/>
        <v>-40470</v>
      </c>
      <c r="K64" s="20">
        <f t="shared" si="5"/>
        <v>-40470</v>
      </c>
    </row>
    <row r="65" spans="8:11" ht="12.75">
      <c r="H65" s="2">
        <v>40470</v>
      </c>
      <c r="I65" s="3">
        <f t="shared" si="4"/>
        <v>-40470</v>
      </c>
      <c r="K65" s="20">
        <f t="shared" si="5"/>
        <v>-40470</v>
      </c>
    </row>
    <row r="66" spans="8:11" ht="12.75">
      <c r="H66" s="2">
        <v>40470</v>
      </c>
      <c r="I66" s="3">
        <f t="shared" si="4"/>
        <v>-40470</v>
      </c>
      <c r="K66" s="20">
        <f t="shared" si="5"/>
        <v>-40470</v>
      </c>
    </row>
    <row r="67" spans="8:11" ht="12.75">
      <c r="H67" s="2">
        <v>40470</v>
      </c>
      <c r="I67" s="3">
        <f t="shared" si="4"/>
        <v>-40470</v>
      </c>
      <c r="K67" s="20">
        <f t="shared" si="5"/>
        <v>-40470</v>
      </c>
    </row>
    <row r="68" ht="12.75">
      <c r="K68" s="20">
        <f t="shared" si="5"/>
        <v>0</v>
      </c>
    </row>
    <row r="69" ht="12.75">
      <c r="K69" s="20">
        <f t="shared" si="5"/>
        <v>0</v>
      </c>
    </row>
    <row r="70" ht="12.75">
      <c r="K70" s="20">
        <f t="shared" si="5"/>
        <v>0</v>
      </c>
    </row>
    <row r="71" ht="12.75">
      <c r="K71" s="20">
        <f t="shared" si="5"/>
        <v>0</v>
      </c>
    </row>
    <row r="72" ht="12.75">
      <c r="K72" s="20">
        <f t="shared" si="5"/>
        <v>0</v>
      </c>
    </row>
    <row r="73" ht="12.75">
      <c r="K73" s="20">
        <f t="shared" si="5"/>
        <v>0</v>
      </c>
    </row>
    <row r="74" ht="12.75">
      <c r="K74" s="20">
        <f t="shared" si="5"/>
        <v>0</v>
      </c>
    </row>
    <row r="75" ht="12.75">
      <c r="K75" s="20">
        <f aca="true" t="shared" si="6" ref="K75:K84">J75-H75</f>
        <v>0</v>
      </c>
    </row>
    <row r="76" ht="12.75">
      <c r="K76" s="20">
        <f t="shared" si="6"/>
        <v>0</v>
      </c>
    </row>
    <row r="77" ht="12.75">
      <c r="K77" s="20">
        <f t="shared" si="6"/>
        <v>0</v>
      </c>
    </row>
    <row r="78" ht="12.75">
      <c r="K78" s="20">
        <f t="shared" si="6"/>
        <v>0</v>
      </c>
    </row>
    <row r="79" ht="12.75">
      <c r="K79" s="20">
        <f t="shared" si="6"/>
        <v>0</v>
      </c>
    </row>
    <row r="80" ht="12.75">
      <c r="K80" s="20">
        <f t="shared" si="6"/>
        <v>0</v>
      </c>
    </row>
    <row r="81" ht="12.75">
      <c r="K81" s="20">
        <f t="shared" si="6"/>
        <v>0</v>
      </c>
    </row>
    <row r="82" ht="12.75">
      <c r="K82" s="20">
        <f t="shared" si="6"/>
        <v>0</v>
      </c>
    </row>
    <row r="83" ht="12.75">
      <c r="K83" s="20">
        <f t="shared" si="6"/>
        <v>0</v>
      </c>
    </row>
    <row r="84" ht="12.75">
      <c r="K84" s="20">
        <f t="shared" si="6"/>
        <v>0</v>
      </c>
    </row>
  </sheetData>
  <sheetProtection/>
  <mergeCells count="11">
    <mergeCell ref="C46:D46"/>
    <mergeCell ref="C47:D47"/>
    <mergeCell ref="C43:D43"/>
    <mergeCell ref="B42:E42"/>
    <mergeCell ref="C44:D44"/>
    <mergeCell ref="C45:D45"/>
    <mergeCell ref="B2:E2"/>
    <mergeCell ref="B3:E3"/>
    <mergeCell ref="B4:E4"/>
    <mergeCell ref="B25:E25"/>
    <mergeCell ref="B7:E7"/>
  </mergeCells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2">
      <selection activeCell="F35" sqref="F35"/>
    </sheetView>
  </sheetViews>
  <sheetFormatPr defaultColWidth="9.140625" defaultRowHeight="12.75"/>
  <cols>
    <col min="1" max="1" width="15.28125" style="0" customWidth="1"/>
    <col min="2" max="2" width="13.28125" style="0" customWidth="1"/>
    <col min="3" max="3" width="10.00390625" style="0" customWidth="1"/>
    <col min="4" max="4" width="15.7109375" style="0" customWidth="1"/>
    <col min="5" max="5" width="5.57421875" style="0" customWidth="1"/>
    <col min="6" max="6" width="15.7109375" style="0" customWidth="1"/>
    <col min="7" max="7" width="13.8515625" style="0" customWidth="1"/>
    <col min="8" max="8" width="12.421875" style="0" customWidth="1"/>
    <col min="9" max="9" width="12.8515625" style="0" customWidth="1"/>
  </cols>
  <sheetData>
    <row r="1" spans="1:9" ht="15.75">
      <c r="A1" s="66" t="s">
        <v>5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7">
        <v>40605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6" t="s">
        <v>21</v>
      </c>
      <c r="B3" s="66"/>
      <c r="C3" s="66"/>
      <c r="D3" s="66"/>
      <c r="E3" s="66"/>
      <c r="F3" s="66"/>
      <c r="G3" s="66"/>
      <c r="H3" s="66"/>
      <c r="I3" s="66"/>
    </row>
    <row r="4" spans="1:4" ht="12.75">
      <c r="A4" s="1"/>
      <c r="B4" s="1"/>
      <c r="C4" s="1"/>
      <c r="D4" s="1"/>
    </row>
    <row r="5" spans="1:4" ht="13.5" thickBot="1">
      <c r="A5" s="1"/>
      <c r="B5" s="1"/>
      <c r="C5" s="1"/>
      <c r="D5" s="1"/>
    </row>
    <row r="6" spans="1:9" ht="16.5" thickBot="1">
      <c r="A6" s="68" t="s">
        <v>34</v>
      </c>
      <c r="B6" s="69"/>
      <c r="C6" s="69"/>
      <c r="D6" s="70"/>
      <c r="F6" s="68" t="s">
        <v>32</v>
      </c>
      <c r="G6" s="69"/>
      <c r="H6" s="69"/>
      <c r="I6" s="70"/>
    </row>
    <row r="7" spans="1:9" ht="45.75" thickBot="1">
      <c r="A7" s="11" t="s">
        <v>1</v>
      </c>
      <c r="B7" s="7" t="s">
        <v>2</v>
      </c>
      <c r="C7" s="8" t="s">
        <v>3</v>
      </c>
      <c r="D7" s="6" t="s">
        <v>4</v>
      </c>
      <c r="F7" s="11" t="s">
        <v>1</v>
      </c>
      <c r="G7" s="29" t="s">
        <v>2</v>
      </c>
      <c r="H7" s="30" t="s">
        <v>3</v>
      </c>
      <c r="I7" s="31" t="s">
        <v>4</v>
      </c>
    </row>
    <row r="8" spans="1:9" ht="15">
      <c r="A8" s="10"/>
      <c r="B8" s="5"/>
      <c r="C8" s="5"/>
      <c r="D8" s="5"/>
      <c r="F8" s="10"/>
      <c r="G8" s="28"/>
      <c r="H8" s="28"/>
      <c r="I8" s="28"/>
    </row>
    <row r="9" spans="1:9" ht="15">
      <c r="A9" s="5" t="s">
        <v>8</v>
      </c>
      <c r="B9" s="4">
        <v>20</v>
      </c>
      <c r="C9" s="9">
        <f>15/0.44</f>
        <v>34.09090909090909</v>
      </c>
      <c r="D9" s="4">
        <v>34.09</v>
      </c>
      <c r="F9" s="5" t="s">
        <v>8</v>
      </c>
      <c r="G9" s="4"/>
      <c r="H9" s="9">
        <f>24/0.44</f>
        <v>54.54545454545455</v>
      </c>
      <c r="I9" s="9">
        <v>54.55</v>
      </c>
    </row>
    <row r="10" spans="1:9" ht="15">
      <c r="A10" s="5" t="s">
        <v>9</v>
      </c>
      <c r="B10" s="4">
        <v>12</v>
      </c>
      <c r="C10" s="9">
        <f>13/0.44</f>
        <v>29.545454545454547</v>
      </c>
      <c r="D10" s="9">
        <f aca="true" t="shared" si="0" ref="D10:D20">D9+C10</f>
        <v>63.63545454545455</v>
      </c>
      <c r="F10" s="5" t="s">
        <v>9</v>
      </c>
      <c r="G10" s="4"/>
      <c r="H10" s="9">
        <f>7/0.44</f>
        <v>15.909090909090908</v>
      </c>
      <c r="I10" s="9">
        <f aca="true" t="shared" si="1" ref="I10:I20">I9+H10</f>
        <v>70.4590909090909</v>
      </c>
    </row>
    <row r="11" spans="1:9" ht="15">
      <c r="A11" s="5" t="s">
        <v>10</v>
      </c>
      <c r="B11" s="4">
        <v>7</v>
      </c>
      <c r="C11" s="9">
        <f>5/0.44</f>
        <v>11.363636363636363</v>
      </c>
      <c r="D11" s="9">
        <f t="shared" si="0"/>
        <v>74.99909090909091</v>
      </c>
      <c r="F11" s="5" t="s">
        <v>10</v>
      </c>
      <c r="G11" s="4"/>
      <c r="H11" s="9">
        <f>2/0.44</f>
        <v>4.545454545454546</v>
      </c>
      <c r="I11" s="9">
        <f t="shared" si="1"/>
        <v>75.00454545454545</v>
      </c>
    </row>
    <row r="12" spans="1:9" ht="15">
      <c r="A12" s="5" t="s">
        <v>11</v>
      </c>
      <c r="B12" s="4">
        <v>1</v>
      </c>
      <c r="C12" s="9">
        <f>1/0.44</f>
        <v>2.272727272727273</v>
      </c>
      <c r="D12" s="9">
        <f t="shared" si="0"/>
        <v>77.27181818181818</v>
      </c>
      <c r="F12" s="5" t="s">
        <v>11</v>
      </c>
      <c r="G12" s="4"/>
      <c r="H12" s="9">
        <f>1/0.44</f>
        <v>2.272727272727273</v>
      </c>
      <c r="I12" s="9">
        <f t="shared" si="1"/>
        <v>77.27727272727272</v>
      </c>
    </row>
    <row r="13" spans="1:9" ht="15">
      <c r="A13" s="5" t="s">
        <v>12</v>
      </c>
      <c r="B13" s="4">
        <v>1</v>
      </c>
      <c r="C13" s="9">
        <f>1/0.44</f>
        <v>2.272727272727273</v>
      </c>
      <c r="D13" s="9">
        <f t="shared" si="0"/>
        <v>79.54454545454544</v>
      </c>
      <c r="F13" s="5" t="s">
        <v>12</v>
      </c>
      <c r="G13" s="4"/>
      <c r="H13" s="9">
        <f>1/0.44</f>
        <v>2.272727272727273</v>
      </c>
      <c r="I13" s="9">
        <f t="shared" si="1"/>
        <v>79.54999999999998</v>
      </c>
    </row>
    <row r="14" spans="1:9" ht="15">
      <c r="A14" s="5" t="s">
        <v>13</v>
      </c>
      <c r="B14" s="4">
        <v>1</v>
      </c>
      <c r="C14" s="9">
        <f>0/0.44</f>
        <v>0</v>
      </c>
      <c r="D14" s="9">
        <f t="shared" si="0"/>
        <v>79.54454545454544</v>
      </c>
      <c r="F14" s="5" t="s">
        <v>13</v>
      </c>
      <c r="G14" s="4"/>
      <c r="H14" s="9">
        <f>0/0.44</f>
        <v>0</v>
      </c>
      <c r="I14" s="9">
        <f t="shared" si="1"/>
        <v>79.54999999999998</v>
      </c>
    </row>
    <row r="15" spans="1:9" ht="15">
      <c r="A15" s="5" t="s">
        <v>14</v>
      </c>
      <c r="B15" s="4">
        <v>5</v>
      </c>
      <c r="C15" s="9">
        <f>4/0.44</f>
        <v>9.090909090909092</v>
      </c>
      <c r="D15" s="9">
        <f t="shared" si="0"/>
        <v>88.63545454545454</v>
      </c>
      <c r="F15" s="5" t="s">
        <v>14</v>
      </c>
      <c r="G15" s="4"/>
      <c r="H15" s="9">
        <f>4/0.44</f>
        <v>9.090909090909092</v>
      </c>
      <c r="I15" s="9">
        <f t="shared" si="1"/>
        <v>88.64090909090908</v>
      </c>
    </row>
    <row r="16" spans="1:9" ht="15">
      <c r="A16" s="5" t="s">
        <v>15</v>
      </c>
      <c r="B16" s="4">
        <v>0</v>
      </c>
      <c r="C16" s="9">
        <f>1/0.44</f>
        <v>2.272727272727273</v>
      </c>
      <c r="D16" s="9">
        <f t="shared" si="0"/>
        <v>90.9081818181818</v>
      </c>
      <c r="F16" s="5" t="s">
        <v>15</v>
      </c>
      <c r="G16" s="4"/>
      <c r="H16" s="9">
        <f>1/0.44</f>
        <v>2.272727272727273</v>
      </c>
      <c r="I16" s="9">
        <f t="shared" si="1"/>
        <v>90.91363636363634</v>
      </c>
    </row>
    <row r="17" spans="1:11" ht="15">
      <c r="A17" s="5" t="s">
        <v>16</v>
      </c>
      <c r="B17" s="4">
        <v>0</v>
      </c>
      <c r="C17" s="9">
        <f>0/0.46</f>
        <v>0</v>
      </c>
      <c r="D17" s="9">
        <f t="shared" si="0"/>
        <v>90.9081818181818</v>
      </c>
      <c r="F17" s="5" t="s">
        <v>16</v>
      </c>
      <c r="G17" s="4"/>
      <c r="H17" s="9">
        <f>0/46</f>
        <v>0</v>
      </c>
      <c r="I17" s="9">
        <f t="shared" si="1"/>
        <v>90.91363636363634</v>
      </c>
      <c r="K17" t="s">
        <v>7</v>
      </c>
    </row>
    <row r="18" spans="1:9" ht="15">
      <c r="A18" s="5" t="s">
        <v>17</v>
      </c>
      <c r="B18" s="4">
        <v>0</v>
      </c>
      <c r="C18" s="9">
        <f>0/0.46</f>
        <v>0</v>
      </c>
      <c r="D18" s="9">
        <f t="shared" si="0"/>
        <v>90.9081818181818</v>
      </c>
      <c r="F18" s="5" t="s">
        <v>17</v>
      </c>
      <c r="G18" s="4"/>
      <c r="H18" s="9">
        <f>0/46</f>
        <v>0</v>
      </c>
      <c r="I18" s="9">
        <f t="shared" si="1"/>
        <v>90.91363636363634</v>
      </c>
    </row>
    <row r="19" spans="1:9" ht="15">
      <c r="A19" s="5" t="s">
        <v>18</v>
      </c>
      <c r="B19" s="4">
        <v>0</v>
      </c>
      <c r="C19" s="9">
        <f>0/0.46</f>
        <v>0</v>
      </c>
      <c r="D19" s="9">
        <f t="shared" si="0"/>
        <v>90.9081818181818</v>
      </c>
      <c r="F19" s="5" t="s">
        <v>18</v>
      </c>
      <c r="G19" s="4"/>
      <c r="H19" s="9">
        <f>0/46</f>
        <v>0</v>
      </c>
      <c r="I19" s="9">
        <f t="shared" si="1"/>
        <v>90.91363636363634</v>
      </c>
    </row>
    <row r="20" spans="1:9" ht="15">
      <c r="A20" s="5" t="s">
        <v>19</v>
      </c>
      <c r="B20" s="4">
        <v>2</v>
      </c>
      <c r="C20" s="9">
        <f>4/0.44</f>
        <v>9.090909090909092</v>
      </c>
      <c r="D20" s="9">
        <f t="shared" si="0"/>
        <v>99.9990909090909</v>
      </c>
      <c r="F20" s="5" t="s">
        <v>19</v>
      </c>
      <c r="G20" s="4"/>
      <c r="H20" s="9">
        <f>4/0.44</f>
        <v>9.090909090909092</v>
      </c>
      <c r="I20" s="9">
        <f t="shared" si="1"/>
        <v>100.00454545454544</v>
      </c>
    </row>
    <row r="21" spans="1:9" ht="12.75">
      <c r="A21" s="33" t="s">
        <v>20</v>
      </c>
      <c r="B21" s="33">
        <f>SUM(B9:B20)</f>
        <v>49</v>
      </c>
      <c r="C21" s="4"/>
      <c r="D21" s="4"/>
      <c r="F21" s="4" t="s">
        <v>20</v>
      </c>
      <c r="G21" s="4"/>
      <c r="H21" s="9" t="s">
        <v>7</v>
      </c>
      <c r="I21" s="9" t="s">
        <v>7</v>
      </c>
    </row>
    <row r="22" spans="1:4" ht="12.75">
      <c r="A22" s="24"/>
      <c r="B22" s="24"/>
      <c r="C22" s="24"/>
      <c r="D22" s="24"/>
    </row>
    <row r="23" spans="1:4" ht="12.75">
      <c r="A23" s="1"/>
      <c r="B23" s="1"/>
      <c r="C23" s="1"/>
      <c r="D23" s="1"/>
    </row>
    <row r="24" spans="1:4" ht="15.75">
      <c r="A24" s="83" t="s">
        <v>36</v>
      </c>
      <c r="B24" s="83"/>
      <c r="C24" s="83"/>
      <c r="D24" s="83"/>
    </row>
    <row r="25" spans="1:4" ht="15">
      <c r="A25" s="34" t="s">
        <v>37</v>
      </c>
      <c r="B25" s="34">
        <v>0</v>
      </c>
      <c r="C25" s="5"/>
      <c r="D25" s="34"/>
    </row>
    <row r="26" spans="1:4" ht="15">
      <c r="A26" s="4" t="s">
        <v>38</v>
      </c>
      <c r="B26" s="5">
        <v>0</v>
      </c>
      <c r="C26" s="5"/>
      <c r="D26" s="5"/>
    </row>
    <row r="27" spans="1:4" ht="15">
      <c r="A27" s="23"/>
      <c r="B27" s="24"/>
      <c r="C27" s="25"/>
      <c r="D27" s="24"/>
    </row>
    <row r="28" spans="1:4" ht="15.75">
      <c r="A28" s="83" t="s">
        <v>39</v>
      </c>
      <c r="B28" s="83"/>
      <c r="C28" s="83"/>
      <c r="D28" s="83"/>
    </row>
    <row r="29" spans="1:4" ht="15">
      <c r="A29" s="5" t="s">
        <v>40</v>
      </c>
      <c r="B29" s="5">
        <v>1</v>
      </c>
      <c r="C29" s="9"/>
      <c r="D29" s="9"/>
    </row>
    <row r="30" spans="1:4" ht="15">
      <c r="A30" s="5" t="s">
        <v>41</v>
      </c>
      <c r="B30" s="5">
        <v>0</v>
      </c>
      <c r="C30" s="9"/>
      <c r="D30" s="9"/>
    </row>
    <row r="31" spans="1:4" ht="15">
      <c r="A31" s="23"/>
      <c r="B31" s="24"/>
      <c r="C31" s="25"/>
      <c r="D31" s="25"/>
    </row>
    <row r="32" spans="1:4" ht="15.75">
      <c r="A32" s="80" t="s">
        <v>49</v>
      </c>
      <c r="B32" s="80"/>
      <c r="C32" s="80"/>
      <c r="D32" s="80"/>
    </row>
    <row r="33" spans="1:4" ht="15.75">
      <c r="A33" s="45"/>
      <c r="B33" s="45">
        <v>1</v>
      </c>
      <c r="C33" s="44"/>
      <c r="D33" s="44"/>
    </row>
    <row r="34" spans="1:4" ht="15.75">
      <c r="A34" s="45"/>
      <c r="B34" s="45" t="s">
        <v>7</v>
      </c>
      <c r="C34" s="44"/>
      <c r="D34" s="44"/>
    </row>
    <row r="35" spans="1:4" ht="15.75" thickBot="1">
      <c r="A35" s="23"/>
      <c r="B35" s="24"/>
      <c r="C35" s="25"/>
      <c r="D35" s="25"/>
    </row>
    <row r="36" spans="1:4" ht="32.25" customHeight="1" thickBot="1">
      <c r="A36" s="32" t="s">
        <v>42</v>
      </c>
      <c r="B36" s="35">
        <v>51</v>
      </c>
      <c r="C36" s="36"/>
      <c r="D36" s="37"/>
    </row>
    <row r="47" spans="1:4" ht="12.75">
      <c r="A47" s="1"/>
      <c r="B47" s="1"/>
      <c r="C47" s="1"/>
      <c r="D47" s="19" t="s">
        <v>7</v>
      </c>
    </row>
  </sheetData>
  <sheetProtection/>
  <mergeCells count="8">
    <mergeCell ref="A1:I1"/>
    <mergeCell ref="A2:I2"/>
    <mergeCell ref="A3:I3"/>
    <mergeCell ref="A6:D6"/>
    <mergeCell ref="A32:D32"/>
    <mergeCell ref="A24:D24"/>
    <mergeCell ref="A28:D28"/>
    <mergeCell ref="F6:I6"/>
  </mergeCells>
  <printOptions/>
  <pageMargins left="0.75" right="0.75" top="0.25" bottom="0.25" header="0.5" footer="0.5"/>
  <pageSetup horizontalDpi="600" verticalDpi="600" orientation="landscape" r:id="rId3"/>
  <headerFooter alignWithMargins="0">
    <oddFooter>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9"/>
  <sheetViews>
    <sheetView zoomScalePageLayoutView="0" workbookViewId="0" topLeftCell="A25">
      <selection activeCell="B47" sqref="B47"/>
    </sheetView>
  </sheetViews>
  <sheetFormatPr defaultColWidth="9.140625" defaultRowHeight="12.75"/>
  <cols>
    <col min="1" max="1" width="19.00390625" style="1" customWidth="1"/>
    <col min="2" max="2" width="13.8515625" style="1" customWidth="1"/>
    <col min="3" max="3" width="12.8515625" style="1" customWidth="1"/>
    <col min="4" max="4" width="14.7109375" style="1" customWidth="1"/>
    <col min="5" max="5" width="9.140625" style="0" hidden="1" customWidth="1"/>
    <col min="6" max="7" width="10.140625" style="0" bestFit="1" customWidth="1"/>
    <col min="8" max="8" width="9.140625" style="3" customWidth="1"/>
    <col min="9" max="9" width="10.140625" style="0" bestFit="1" customWidth="1"/>
  </cols>
  <sheetData>
    <row r="2" spans="1:4" ht="12.75">
      <c r="A2" s="81" t="s">
        <v>5</v>
      </c>
      <c r="B2" s="81"/>
      <c r="C2" s="81"/>
      <c r="D2" s="81"/>
    </row>
    <row r="3" spans="1:4" ht="12.75">
      <c r="A3" s="82" t="s">
        <v>53</v>
      </c>
      <c r="B3" s="82"/>
      <c r="C3" s="82"/>
      <c r="D3" s="82"/>
    </row>
    <row r="4" spans="1:4" ht="12.75">
      <c r="A4" s="81" t="s">
        <v>21</v>
      </c>
      <c r="B4" s="81"/>
      <c r="C4" s="81"/>
      <c r="D4" s="81"/>
    </row>
    <row r="6" ht="13.5" thickBot="1"/>
    <row r="7" spans="1:4" ht="15.75" thickBot="1">
      <c r="A7" s="84" t="s">
        <v>0</v>
      </c>
      <c r="B7" s="85"/>
      <c r="C7" s="85"/>
      <c r="D7" s="86"/>
    </row>
    <row r="8" spans="1:4" ht="30.75" thickBot="1">
      <c r="A8" s="11" t="s">
        <v>1</v>
      </c>
      <c r="B8" s="7" t="s">
        <v>2</v>
      </c>
      <c r="C8" s="8" t="s">
        <v>3</v>
      </c>
      <c r="D8" s="6" t="s">
        <v>4</v>
      </c>
    </row>
    <row r="9" spans="1:4" ht="15">
      <c r="A9" s="10"/>
      <c r="B9" s="5"/>
      <c r="C9" s="5"/>
      <c r="D9" s="5"/>
    </row>
    <row r="10" spans="1:4" ht="15">
      <c r="A10" s="5" t="s">
        <v>8</v>
      </c>
      <c r="B10" s="4">
        <v>20</v>
      </c>
      <c r="C10" s="9"/>
      <c r="D10" s="4">
        <v>39.13</v>
      </c>
    </row>
    <row r="11" spans="1:9" ht="25.5">
      <c r="A11" s="5" t="s">
        <v>9</v>
      </c>
      <c r="B11" s="4">
        <v>11</v>
      </c>
      <c r="C11" s="9"/>
      <c r="D11" s="9">
        <f aca="true" t="shared" si="0" ref="D11:D21">D10+C11</f>
        <v>39.13</v>
      </c>
      <c r="F11" s="1" t="s">
        <v>23</v>
      </c>
      <c r="I11" s="17" t="s">
        <v>24</v>
      </c>
    </row>
    <row r="12" spans="1:10" ht="15">
      <c r="A12" s="5" t="s">
        <v>10</v>
      </c>
      <c r="B12" s="4">
        <v>7</v>
      </c>
      <c r="C12" s="9"/>
      <c r="D12" s="9">
        <f t="shared" si="0"/>
        <v>39.13</v>
      </c>
      <c r="F12" s="2">
        <v>39192</v>
      </c>
      <c r="G12" s="2">
        <v>40605</v>
      </c>
      <c r="H12" s="12">
        <f aca="true" t="shared" si="1" ref="H12:H43">F12-G12</f>
        <v>-1413</v>
      </c>
      <c r="I12" s="2">
        <v>39230</v>
      </c>
      <c r="J12" s="18">
        <f aca="true" t="shared" si="2" ref="J12:J24">I12-G12</f>
        <v>-1375</v>
      </c>
    </row>
    <row r="13" spans="1:10" ht="15">
      <c r="A13" s="5" t="s">
        <v>11</v>
      </c>
      <c r="B13" s="4">
        <v>3</v>
      </c>
      <c r="C13" s="9"/>
      <c r="D13" s="9">
        <f t="shared" si="0"/>
        <v>39.13</v>
      </c>
      <c r="F13" s="2">
        <v>39336</v>
      </c>
      <c r="G13" s="2">
        <v>40605</v>
      </c>
      <c r="H13" s="12">
        <f t="shared" si="1"/>
        <v>-1269</v>
      </c>
      <c r="I13" s="2">
        <v>39345</v>
      </c>
      <c r="J13" s="18">
        <f t="shared" si="2"/>
        <v>-1260</v>
      </c>
    </row>
    <row r="14" spans="1:10" ht="15">
      <c r="A14" s="5" t="s">
        <v>12</v>
      </c>
      <c r="B14" s="4">
        <v>1</v>
      </c>
      <c r="C14" s="9"/>
      <c r="D14" s="9">
        <f t="shared" si="0"/>
        <v>39.13</v>
      </c>
      <c r="F14" s="2">
        <v>39883</v>
      </c>
      <c r="G14" s="2">
        <v>40605</v>
      </c>
      <c r="H14" s="14">
        <f t="shared" si="1"/>
        <v>-722</v>
      </c>
      <c r="I14" s="2">
        <v>39874</v>
      </c>
      <c r="J14" s="18">
        <f t="shared" si="2"/>
        <v>-731</v>
      </c>
    </row>
    <row r="15" spans="1:10" ht="15">
      <c r="A15" s="5" t="s">
        <v>13</v>
      </c>
      <c r="B15" s="4">
        <v>0</v>
      </c>
      <c r="C15" s="9"/>
      <c r="D15" s="9">
        <f t="shared" si="0"/>
        <v>39.13</v>
      </c>
      <c r="F15" s="2">
        <v>39889</v>
      </c>
      <c r="G15" s="2">
        <v>40605</v>
      </c>
      <c r="H15" s="14">
        <f t="shared" si="1"/>
        <v>-716</v>
      </c>
      <c r="I15" s="2">
        <v>39905</v>
      </c>
      <c r="J15" s="18">
        <f t="shared" si="2"/>
        <v>-700</v>
      </c>
    </row>
    <row r="16" spans="1:12" ht="15">
      <c r="A16" s="5" t="s">
        <v>14</v>
      </c>
      <c r="B16" s="4">
        <v>0</v>
      </c>
      <c r="C16" s="9"/>
      <c r="D16" s="9">
        <f t="shared" si="0"/>
        <v>39.13</v>
      </c>
      <c r="F16" s="2">
        <v>39897</v>
      </c>
      <c r="G16" s="2">
        <v>40605</v>
      </c>
      <c r="H16" s="14">
        <f t="shared" si="1"/>
        <v>-708</v>
      </c>
      <c r="I16" s="2">
        <v>39905</v>
      </c>
      <c r="J16" s="18">
        <f t="shared" si="2"/>
        <v>-700</v>
      </c>
      <c r="L16" t="s">
        <v>7</v>
      </c>
    </row>
    <row r="17" spans="1:10" ht="15">
      <c r="A17" s="5" t="s">
        <v>15</v>
      </c>
      <c r="B17" s="4">
        <v>0</v>
      </c>
      <c r="C17" s="9"/>
      <c r="D17" s="9">
        <f t="shared" si="0"/>
        <v>39.13</v>
      </c>
      <c r="F17" s="2">
        <v>40205</v>
      </c>
      <c r="G17" s="2">
        <v>40605</v>
      </c>
      <c r="H17" s="13">
        <f t="shared" si="1"/>
        <v>-400</v>
      </c>
      <c r="I17" s="2">
        <v>40212</v>
      </c>
      <c r="J17" s="18">
        <f t="shared" si="2"/>
        <v>-393</v>
      </c>
    </row>
    <row r="18" spans="1:10" ht="15">
      <c r="A18" s="5" t="s">
        <v>16</v>
      </c>
      <c r="B18" s="4">
        <v>3</v>
      </c>
      <c r="C18" s="9"/>
      <c r="D18" s="9">
        <f t="shared" si="0"/>
        <v>39.13</v>
      </c>
      <c r="F18" s="2">
        <v>40263</v>
      </c>
      <c r="G18" s="2">
        <v>40605</v>
      </c>
      <c r="H18" s="14">
        <f t="shared" si="1"/>
        <v>-342</v>
      </c>
      <c r="I18" s="2">
        <v>40298</v>
      </c>
      <c r="J18" s="18">
        <f t="shared" si="2"/>
        <v>-307</v>
      </c>
    </row>
    <row r="19" spans="1:10" ht="15">
      <c r="A19" s="5" t="s">
        <v>17</v>
      </c>
      <c r="B19" s="4">
        <v>0</v>
      </c>
      <c r="C19" s="9"/>
      <c r="D19" s="9">
        <f t="shared" si="0"/>
        <v>39.13</v>
      </c>
      <c r="F19" s="2">
        <v>40290</v>
      </c>
      <c r="G19" s="2">
        <v>40605</v>
      </c>
      <c r="H19" s="14">
        <f t="shared" si="1"/>
        <v>-315</v>
      </c>
      <c r="I19" s="2">
        <v>40298</v>
      </c>
      <c r="J19" s="18">
        <f t="shared" si="2"/>
        <v>-307</v>
      </c>
    </row>
    <row r="20" spans="1:10" ht="15">
      <c r="A20" s="5" t="s">
        <v>18</v>
      </c>
      <c r="B20" s="4">
        <v>0</v>
      </c>
      <c r="C20" s="9"/>
      <c r="D20" s="9">
        <f t="shared" si="0"/>
        <v>39.13</v>
      </c>
      <c r="F20" s="2">
        <v>40311</v>
      </c>
      <c r="G20" s="2">
        <v>40605</v>
      </c>
      <c r="H20" s="14">
        <f t="shared" si="1"/>
        <v>-294</v>
      </c>
      <c r="I20" s="2">
        <v>40317</v>
      </c>
      <c r="J20" s="18">
        <f t="shared" si="2"/>
        <v>-288</v>
      </c>
    </row>
    <row r="21" spans="1:10" ht="15">
      <c r="A21" s="5" t="s">
        <v>19</v>
      </c>
      <c r="B21" s="4">
        <v>2</v>
      </c>
      <c r="C21" s="9"/>
      <c r="D21" s="9">
        <f t="shared" si="0"/>
        <v>39.13</v>
      </c>
      <c r="F21" s="2">
        <v>40337</v>
      </c>
      <c r="G21" s="2">
        <v>40605</v>
      </c>
      <c r="H21" s="15">
        <f t="shared" si="1"/>
        <v>-268</v>
      </c>
      <c r="I21" s="2">
        <v>40380</v>
      </c>
      <c r="J21" s="18">
        <f t="shared" si="2"/>
        <v>-225</v>
      </c>
    </row>
    <row r="22" spans="1:10" ht="12.75">
      <c r="A22" s="4" t="s">
        <v>20</v>
      </c>
      <c r="B22" s="4">
        <f>SUM(B10:B21)</f>
        <v>47</v>
      </c>
      <c r="C22" s="4"/>
      <c r="D22" s="4"/>
      <c r="F22" s="2">
        <v>40367</v>
      </c>
      <c r="G22" s="2">
        <v>40605</v>
      </c>
      <c r="H22" s="15">
        <f t="shared" si="1"/>
        <v>-238</v>
      </c>
      <c r="I22" s="2">
        <v>40379</v>
      </c>
      <c r="J22" s="18">
        <f t="shared" si="2"/>
        <v>-226</v>
      </c>
    </row>
    <row r="23" spans="1:10" ht="12.75">
      <c r="A23" s="4"/>
      <c r="B23" s="4"/>
      <c r="C23" s="4"/>
      <c r="D23" s="4"/>
      <c r="F23" s="2">
        <v>40373</v>
      </c>
      <c r="G23" s="2">
        <v>40605</v>
      </c>
      <c r="H23" s="15">
        <f t="shared" si="1"/>
        <v>-232</v>
      </c>
      <c r="I23" s="2">
        <v>40380</v>
      </c>
      <c r="J23" s="18">
        <f t="shared" si="2"/>
        <v>-225</v>
      </c>
    </row>
    <row r="24" spans="6:10" ht="12.75">
      <c r="F24" s="2">
        <v>40394</v>
      </c>
      <c r="G24" s="2">
        <v>40605</v>
      </c>
      <c r="H24" s="15">
        <f t="shared" si="1"/>
        <v>-211</v>
      </c>
      <c r="I24" s="2">
        <v>40448</v>
      </c>
      <c r="J24" s="18">
        <f t="shared" si="2"/>
        <v>-157</v>
      </c>
    </row>
    <row r="25" spans="6:8" ht="12.75">
      <c r="F25" s="2">
        <v>40403</v>
      </c>
      <c r="G25" s="2">
        <v>40605</v>
      </c>
      <c r="H25" s="15">
        <f t="shared" si="1"/>
        <v>-202</v>
      </c>
    </row>
    <row r="26" spans="2:10" ht="12.75">
      <c r="B26" s="1" t="s">
        <v>7</v>
      </c>
      <c r="D26" s="1" t="s">
        <v>7</v>
      </c>
      <c r="F26" s="2">
        <v>40403</v>
      </c>
      <c r="G26" s="2">
        <v>40605</v>
      </c>
      <c r="H26" s="15">
        <f t="shared" si="1"/>
        <v>-202</v>
      </c>
      <c r="I26" s="2"/>
      <c r="J26" s="18"/>
    </row>
    <row r="27" spans="3:10" ht="13.5" thickBot="1">
      <c r="C27" s="1" t="s">
        <v>7</v>
      </c>
      <c r="D27" s="1" t="s">
        <v>7</v>
      </c>
      <c r="E27" t="s">
        <v>7</v>
      </c>
      <c r="F27" s="2">
        <v>40417</v>
      </c>
      <c r="G27" s="2">
        <v>40605</v>
      </c>
      <c r="H27" s="15">
        <f t="shared" si="1"/>
        <v>-188</v>
      </c>
      <c r="I27" s="2"/>
      <c r="J27" s="18" t="s">
        <v>7</v>
      </c>
    </row>
    <row r="28" spans="1:10" ht="15.75" thickBot="1">
      <c r="A28" s="84" t="s">
        <v>0</v>
      </c>
      <c r="B28" s="85"/>
      <c r="C28" s="85"/>
      <c r="D28" s="86"/>
      <c r="F28" s="2">
        <v>40443</v>
      </c>
      <c r="G28" s="2">
        <v>40605</v>
      </c>
      <c r="H28" s="49">
        <f t="shared" si="1"/>
        <v>-162</v>
      </c>
      <c r="I28" s="2"/>
      <c r="J28" s="18"/>
    </row>
    <row r="29" spans="1:11" ht="30.75" thickBot="1">
      <c r="A29" s="11" t="s">
        <v>1</v>
      </c>
      <c r="B29" s="7" t="s">
        <v>2</v>
      </c>
      <c r="C29" s="8" t="s">
        <v>3</v>
      </c>
      <c r="D29" s="6" t="s">
        <v>4</v>
      </c>
      <c r="F29" s="2">
        <v>40444</v>
      </c>
      <c r="G29" s="2">
        <v>40605</v>
      </c>
      <c r="H29" s="49">
        <f t="shared" si="1"/>
        <v>-161</v>
      </c>
      <c r="I29" s="2"/>
      <c r="J29" s="18"/>
      <c r="K29" t="s">
        <v>7</v>
      </c>
    </row>
    <row r="30" spans="1:10" ht="15">
      <c r="A30" s="10"/>
      <c r="B30" s="5"/>
      <c r="C30" s="5"/>
      <c r="D30" s="5"/>
      <c r="F30" s="2">
        <v>40458</v>
      </c>
      <c r="G30" s="2">
        <v>40605</v>
      </c>
      <c r="H30" s="49">
        <f t="shared" si="1"/>
        <v>-147</v>
      </c>
      <c r="I30" s="2"/>
      <c r="J30" s="18"/>
    </row>
    <row r="31" spans="1:12" ht="15">
      <c r="A31" s="5" t="s">
        <v>8</v>
      </c>
      <c r="B31" s="4"/>
      <c r="C31" s="9">
        <f>26/0.46</f>
        <v>56.52173913043478</v>
      </c>
      <c r="D31" s="9">
        <f>26/0.46</f>
        <v>56.52173913043478</v>
      </c>
      <c r="F31" s="2">
        <v>40477</v>
      </c>
      <c r="G31" s="2">
        <v>40605</v>
      </c>
      <c r="H31" s="49">
        <f t="shared" si="1"/>
        <v>-128</v>
      </c>
      <c r="L31" t="s">
        <v>7</v>
      </c>
    </row>
    <row r="32" spans="1:10" ht="15">
      <c r="A32" s="5" t="s">
        <v>9</v>
      </c>
      <c r="B32" s="4"/>
      <c r="C32" s="9">
        <f>8/0.46</f>
        <v>17.391304347826086</v>
      </c>
      <c r="D32" s="9">
        <f aca="true" t="shared" si="3" ref="D32:D42">D31+C32</f>
        <v>73.91304347826087</v>
      </c>
      <c r="F32" s="2">
        <v>40478</v>
      </c>
      <c r="G32" s="2">
        <v>40605</v>
      </c>
      <c r="H32" s="49">
        <f t="shared" si="1"/>
        <v>-127</v>
      </c>
      <c r="I32" s="2"/>
      <c r="J32" s="18"/>
    </row>
    <row r="33" spans="1:8" ht="15">
      <c r="A33" s="5" t="s">
        <v>10</v>
      </c>
      <c r="B33" s="4"/>
      <c r="C33" s="9">
        <f>2/0.46</f>
        <v>4.3478260869565215</v>
      </c>
      <c r="D33" s="9">
        <f t="shared" si="3"/>
        <v>78.26086956521739</v>
      </c>
      <c r="F33" s="2">
        <v>40480</v>
      </c>
      <c r="G33" s="2">
        <v>40605</v>
      </c>
      <c r="H33" s="49">
        <f t="shared" si="1"/>
        <v>-125</v>
      </c>
    </row>
    <row r="34" spans="1:8" ht="15">
      <c r="A34" s="5" t="s">
        <v>11</v>
      </c>
      <c r="B34" s="4"/>
      <c r="C34" s="9">
        <f>1/0.46</f>
        <v>2.1739130434782608</v>
      </c>
      <c r="D34" s="9">
        <f t="shared" si="3"/>
        <v>80.43478260869566</v>
      </c>
      <c r="F34" s="2">
        <v>40485</v>
      </c>
      <c r="G34" s="2">
        <v>40605</v>
      </c>
      <c r="H34" s="49">
        <f t="shared" si="1"/>
        <v>-120</v>
      </c>
    </row>
    <row r="35" spans="1:10" ht="15">
      <c r="A35" s="5" t="s">
        <v>12</v>
      </c>
      <c r="B35" s="4"/>
      <c r="C35" s="9">
        <f>1/0.46</f>
        <v>2.1739130434782608</v>
      </c>
      <c r="D35" s="9">
        <f t="shared" si="3"/>
        <v>82.60869565217392</v>
      </c>
      <c r="F35" s="2">
        <v>40486</v>
      </c>
      <c r="G35" s="2">
        <v>40605</v>
      </c>
      <c r="H35" s="49">
        <f t="shared" si="1"/>
        <v>-119</v>
      </c>
      <c r="I35" s="2"/>
      <c r="J35" s="18"/>
    </row>
    <row r="36" spans="1:10" ht="15">
      <c r="A36" s="5" t="s">
        <v>13</v>
      </c>
      <c r="B36" s="4"/>
      <c r="C36" s="9">
        <f>1/0.46</f>
        <v>2.1739130434782608</v>
      </c>
      <c r="D36" s="9">
        <f t="shared" si="3"/>
        <v>84.78260869565219</v>
      </c>
      <c r="F36" s="2">
        <v>40511</v>
      </c>
      <c r="G36" s="2">
        <v>40605</v>
      </c>
      <c r="H36" s="49">
        <f t="shared" si="1"/>
        <v>-94</v>
      </c>
      <c r="I36" s="2"/>
      <c r="J36" s="18"/>
    </row>
    <row r="37" spans="1:10" ht="15">
      <c r="A37" s="5" t="s">
        <v>14</v>
      </c>
      <c r="B37" s="4"/>
      <c r="C37" s="9">
        <f>5/0.46</f>
        <v>10.869565217391305</v>
      </c>
      <c r="D37" s="9">
        <f t="shared" si="3"/>
        <v>95.6521739130435</v>
      </c>
      <c r="F37" s="2">
        <v>40513</v>
      </c>
      <c r="G37" s="2">
        <v>40605</v>
      </c>
      <c r="H37" s="49">
        <f t="shared" si="1"/>
        <v>-92</v>
      </c>
      <c r="I37" s="2"/>
      <c r="J37" s="18"/>
    </row>
    <row r="38" spans="1:10" ht="15">
      <c r="A38" s="5" t="s">
        <v>15</v>
      </c>
      <c r="B38" s="4"/>
      <c r="C38" s="9">
        <f>0/46</f>
        <v>0</v>
      </c>
      <c r="D38" s="9">
        <f t="shared" si="3"/>
        <v>95.6521739130435</v>
      </c>
      <c r="F38" s="2">
        <v>40513</v>
      </c>
      <c r="G38" s="2">
        <v>40605</v>
      </c>
      <c r="H38" s="49">
        <f t="shared" si="1"/>
        <v>-92</v>
      </c>
      <c r="I38" s="2"/>
      <c r="J38" s="18"/>
    </row>
    <row r="39" spans="1:10" ht="15">
      <c r="A39" s="5" t="s">
        <v>16</v>
      </c>
      <c r="B39" s="4"/>
      <c r="C39" s="9">
        <f>0/46</f>
        <v>0</v>
      </c>
      <c r="D39" s="9">
        <f t="shared" si="3"/>
        <v>95.6521739130435</v>
      </c>
      <c r="F39" s="2">
        <v>40513</v>
      </c>
      <c r="G39" s="2">
        <v>40605</v>
      </c>
      <c r="H39" s="49">
        <f t="shared" si="1"/>
        <v>-92</v>
      </c>
      <c r="I39" s="2"/>
      <c r="J39" s="18"/>
    </row>
    <row r="40" spans="1:8" ht="15">
      <c r="A40" s="5" t="s">
        <v>17</v>
      </c>
      <c r="B40" s="4"/>
      <c r="C40" s="9">
        <f>0/46</f>
        <v>0</v>
      </c>
      <c r="D40" s="9">
        <f t="shared" si="3"/>
        <v>95.6521739130435</v>
      </c>
      <c r="F40" s="2">
        <v>40522</v>
      </c>
      <c r="G40" s="2">
        <v>40605</v>
      </c>
      <c r="H40" s="3">
        <f t="shared" si="1"/>
        <v>-83</v>
      </c>
    </row>
    <row r="41" spans="1:8" ht="15">
      <c r="A41" s="5" t="s">
        <v>18</v>
      </c>
      <c r="B41" s="4"/>
      <c r="C41" s="9">
        <f>0/46</f>
        <v>0</v>
      </c>
      <c r="D41" s="9">
        <f t="shared" si="3"/>
        <v>95.6521739130435</v>
      </c>
      <c r="F41" s="2">
        <v>40532</v>
      </c>
      <c r="G41" s="2">
        <v>40605</v>
      </c>
      <c r="H41" s="3">
        <f t="shared" si="1"/>
        <v>-73</v>
      </c>
    </row>
    <row r="42" spans="1:8" ht="15">
      <c r="A42" s="5" t="s">
        <v>19</v>
      </c>
      <c r="B42" s="4"/>
      <c r="C42" s="9">
        <f>2/0.46</f>
        <v>4.3478260869565215</v>
      </c>
      <c r="D42" s="9">
        <f t="shared" si="3"/>
        <v>100.00000000000001</v>
      </c>
      <c r="F42" s="2">
        <v>40534</v>
      </c>
      <c r="G42" s="2">
        <v>40605</v>
      </c>
      <c r="H42" s="3">
        <f t="shared" si="1"/>
        <v>-71</v>
      </c>
    </row>
    <row r="43" spans="1:8" ht="12.75">
      <c r="A43" s="4" t="s">
        <v>20</v>
      </c>
      <c r="B43" s="4"/>
      <c r="C43" s="9" t="s">
        <v>7</v>
      </c>
      <c r="D43" s="9" t="s">
        <v>7</v>
      </c>
      <c r="F43" s="2">
        <v>40567</v>
      </c>
      <c r="G43" s="2">
        <v>40605</v>
      </c>
      <c r="H43" s="3">
        <f t="shared" si="1"/>
        <v>-38</v>
      </c>
    </row>
    <row r="44" spans="4:10" ht="12.75">
      <c r="D44" s="19" t="s">
        <v>7</v>
      </c>
      <c r="F44" s="2">
        <v>40574</v>
      </c>
      <c r="G44" s="2">
        <v>40605</v>
      </c>
      <c r="H44" s="3">
        <f aca="true" t="shared" si="4" ref="H44:H68">F44-G44</f>
        <v>-31</v>
      </c>
      <c r="J44" t="s">
        <v>7</v>
      </c>
    </row>
    <row r="45" spans="4:8" ht="12.75">
      <c r="D45" s="1" t="s">
        <v>7</v>
      </c>
      <c r="F45" s="2">
        <v>40574</v>
      </c>
      <c r="G45" s="2">
        <v>40605</v>
      </c>
      <c r="H45" s="3">
        <f t="shared" si="4"/>
        <v>-31</v>
      </c>
    </row>
    <row r="46" spans="6:8" ht="12.75">
      <c r="F46" s="2">
        <v>40574</v>
      </c>
      <c r="G46" s="2">
        <v>40605</v>
      </c>
      <c r="H46" s="3">
        <f t="shared" si="4"/>
        <v>-31</v>
      </c>
    </row>
    <row r="47" spans="6:8" ht="12.75">
      <c r="F47" s="2">
        <v>40574</v>
      </c>
      <c r="G47" s="2">
        <v>40605</v>
      </c>
      <c r="H47" s="3">
        <f t="shared" si="4"/>
        <v>-31</v>
      </c>
    </row>
    <row r="48" spans="6:8" ht="12.75">
      <c r="F48" s="2">
        <v>40574</v>
      </c>
      <c r="G48" s="2">
        <v>40605</v>
      </c>
      <c r="H48" s="3">
        <f t="shared" si="4"/>
        <v>-31</v>
      </c>
    </row>
    <row r="49" spans="6:8" ht="12.75">
      <c r="F49" s="2">
        <v>40574</v>
      </c>
      <c r="G49" s="2">
        <v>40605</v>
      </c>
      <c r="H49" s="3">
        <f t="shared" si="4"/>
        <v>-31</v>
      </c>
    </row>
    <row r="50" spans="6:8" ht="12.75">
      <c r="F50" s="2">
        <v>40574</v>
      </c>
      <c r="G50" s="2">
        <v>40605</v>
      </c>
      <c r="H50" s="3">
        <f t="shared" si="4"/>
        <v>-31</v>
      </c>
    </row>
    <row r="51" spans="6:8" ht="12.75">
      <c r="F51" s="2">
        <v>40574</v>
      </c>
      <c r="G51" s="2">
        <v>40605</v>
      </c>
      <c r="H51" s="3">
        <f t="shared" si="4"/>
        <v>-31</v>
      </c>
    </row>
    <row r="52" spans="6:8" ht="12.75">
      <c r="F52" s="2">
        <v>40574</v>
      </c>
      <c r="G52" s="2">
        <v>40605</v>
      </c>
      <c r="H52" s="3">
        <f t="shared" si="4"/>
        <v>-31</v>
      </c>
    </row>
    <row r="53" spans="6:8" ht="12.75">
      <c r="F53" s="2">
        <v>40574</v>
      </c>
      <c r="G53" s="2">
        <v>40605</v>
      </c>
      <c r="H53" s="3">
        <f t="shared" si="4"/>
        <v>-31</v>
      </c>
    </row>
    <row r="54" spans="6:8" ht="12.75">
      <c r="F54" s="2">
        <v>40582</v>
      </c>
      <c r="G54" s="2">
        <v>40605</v>
      </c>
      <c r="H54" s="3">
        <f t="shared" si="4"/>
        <v>-23</v>
      </c>
    </row>
    <row r="55" spans="6:8" ht="12.75">
      <c r="F55" s="2">
        <v>40582</v>
      </c>
      <c r="G55" s="2">
        <v>40605</v>
      </c>
      <c r="H55" s="3">
        <f t="shared" si="4"/>
        <v>-23</v>
      </c>
    </row>
    <row r="56" spans="6:8" ht="12.75">
      <c r="F56" s="2">
        <v>40582</v>
      </c>
      <c r="G56" s="2">
        <v>40605</v>
      </c>
      <c r="H56" s="3">
        <f t="shared" si="4"/>
        <v>-23</v>
      </c>
    </row>
    <row r="57" spans="6:8" ht="12.75">
      <c r="F57" s="2">
        <v>40582</v>
      </c>
      <c r="G57" s="2">
        <v>40605</v>
      </c>
      <c r="H57" s="3">
        <f t="shared" si="4"/>
        <v>-23</v>
      </c>
    </row>
    <row r="58" spans="6:8" ht="12.75">
      <c r="F58" s="2">
        <v>40582</v>
      </c>
      <c r="G58" s="2">
        <v>40605</v>
      </c>
      <c r="H58" s="3">
        <f t="shared" si="4"/>
        <v>-23</v>
      </c>
    </row>
    <row r="59" spans="6:8" ht="12.75">
      <c r="F59" s="2">
        <v>40582</v>
      </c>
      <c r="G59" s="2">
        <v>40605</v>
      </c>
      <c r="H59" s="3">
        <f t="shared" si="4"/>
        <v>-23</v>
      </c>
    </row>
    <row r="60" spans="6:10" ht="12.75">
      <c r="F60" s="2"/>
      <c r="G60" s="2">
        <v>40605</v>
      </c>
      <c r="H60" s="3">
        <f t="shared" si="4"/>
        <v>-40605</v>
      </c>
      <c r="J60" t="s">
        <v>7</v>
      </c>
    </row>
    <row r="61" spans="7:8" ht="12.75">
      <c r="G61" s="2">
        <v>40605</v>
      </c>
      <c r="H61" s="3">
        <f t="shared" si="4"/>
        <v>-40605</v>
      </c>
    </row>
    <row r="62" spans="7:8" ht="12.75">
      <c r="G62" s="2">
        <v>40605</v>
      </c>
      <c r="H62" s="3">
        <f t="shared" si="4"/>
        <v>-40605</v>
      </c>
    </row>
    <row r="63" spans="7:8" ht="12.75">
      <c r="G63" s="2">
        <v>40605</v>
      </c>
      <c r="H63" s="3">
        <f t="shared" si="4"/>
        <v>-40605</v>
      </c>
    </row>
    <row r="64" spans="7:8" ht="12.75">
      <c r="G64" s="2">
        <v>40605</v>
      </c>
      <c r="H64" s="3">
        <f t="shared" si="4"/>
        <v>-40605</v>
      </c>
    </row>
    <row r="65" spans="7:8" ht="12.75">
      <c r="G65" s="2">
        <v>40605</v>
      </c>
      <c r="H65" s="3">
        <f t="shared" si="4"/>
        <v>-40605</v>
      </c>
    </row>
    <row r="66" spans="7:8" ht="12.75">
      <c r="G66" s="2">
        <v>40605</v>
      </c>
      <c r="H66" s="3">
        <f t="shared" si="4"/>
        <v>-40605</v>
      </c>
    </row>
    <row r="67" spans="7:8" ht="12.75">
      <c r="G67" s="2">
        <v>40605</v>
      </c>
      <c r="H67" s="3">
        <f t="shared" si="4"/>
        <v>-40605</v>
      </c>
    </row>
    <row r="68" spans="7:8" ht="12.75">
      <c r="G68" s="2">
        <v>40605</v>
      </c>
      <c r="H68" s="3">
        <f t="shared" si="4"/>
        <v>-40605</v>
      </c>
    </row>
    <row r="69" ht="12.75">
      <c r="G69" s="2">
        <v>40605</v>
      </c>
    </row>
  </sheetData>
  <sheetProtection/>
  <mergeCells count="5">
    <mergeCell ref="A28:D28"/>
    <mergeCell ref="A2:D2"/>
    <mergeCell ref="A3:D3"/>
    <mergeCell ref="A4:D4"/>
    <mergeCell ref="A7:D7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6">
      <selection activeCell="C30" sqref="C30"/>
    </sheetView>
  </sheetViews>
  <sheetFormatPr defaultColWidth="9.140625" defaultRowHeight="12.75"/>
  <cols>
    <col min="1" max="1" width="19.00390625" style="1" customWidth="1"/>
    <col min="2" max="2" width="13.8515625" style="1" customWidth="1"/>
    <col min="3" max="3" width="12.8515625" style="1" customWidth="1"/>
    <col min="4" max="4" width="14.7109375" style="1" customWidth="1"/>
    <col min="5" max="5" width="9.140625" style="0" hidden="1" customWidth="1"/>
    <col min="6" max="7" width="10.140625" style="0" bestFit="1" customWidth="1"/>
    <col min="8" max="8" width="9.140625" style="3" customWidth="1"/>
  </cols>
  <sheetData>
    <row r="2" spans="1:4" ht="12.75">
      <c r="A2" s="81" t="s">
        <v>5</v>
      </c>
      <c r="B2" s="81"/>
      <c r="C2" s="81"/>
      <c r="D2" s="81"/>
    </row>
    <row r="3" spans="1:4" ht="12.75">
      <c r="A3" s="82">
        <v>40470</v>
      </c>
      <c r="B3" s="82"/>
      <c r="C3" s="82"/>
      <c r="D3" s="82"/>
    </row>
    <row r="4" spans="1:4" ht="12.75">
      <c r="A4" s="81" t="s">
        <v>21</v>
      </c>
      <c r="B4" s="81"/>
      <c r="C4" s="81"/>
      <c r="D4" s="81"/>
    </row>
    <row r="6" ht="13.5" thickBot="1"/>
    <row r="7" spans="1:4" ht="15.75" thickBot="1">
      <c r="A7" s="84" t="s">
        <v>0</v>
      </c>
      <c r="B7" s="85"/>
      <c r="C7" s="85"/>
      <c r="D7" s="86"/>
    </row>
    <row r="8" spans="1:4" ht="30.75" thickBot="1">
      <c r="A8" s="11" t="s">
        <v>1</v>
      </c>
      <c r="B8" s="7" t="s">
        <v>2</v>
      </c>
      <c r="C8" s="8" t="s">
        <v>3</v>
      </c>
      <c r="D8" s="6" t="s">
        <v>4</v>
      </c>
    </row>
    <row r="9" spans="1:4" ht="15">
      <c r="A9" s="10"/>
      <c r="B9" s="5"/>
      <c r="C9" s="5"/>
      <c r="D9" s="5"/>
    </row>
    <row r="10" spans="1:4" ht="15">
      <c r="A10" s="5" t="s">
        <v>8</v>
      </c>
      <c r="B10" s="4">
        <v>18</v>
      </c>
      <c r="C10" s="9">
        <f>18/0.46</f>
        <v>39.130434782608695</v>
      </c>
      <c r="D10" s="4">
        <v>39.13</v>
      </c>
    </row>
    <row r="11" spans="1:4" ht="15">
      <c r="A11" s="5" t="s">
        <v>9</v>
      </c>
      <c r="B11" s="4">
        <v>16</v>
      </c>
      <c r="C11" s="9">
        <f>16/0.46</f>
        <v>34.78260869565217</v>
      </c>
      <c r="D11" s="9">
        <f aca="true" t="shared" si="0" ref="D11:D21">D10+C11</f>
        <v>73.91260869565218</v>
      </c>
    </row>
    <row r="12" spans="1:8" ht="15">
      <c r="A12" s="5" t="s">
        <v>10</v>
      </c>
      <c r="B12" s="4">
        <v>2</v>
      </c>
      <c r="C12" s="9">
        <f>2/0.46</f>
        <v>4.3478260869565215</v>
      </c>
      <c r="D12" s="9">
        <f t="shared" si="0"/>
        <v>78.2604347826087</v>
      </c>
      <c r="F12" s="2">
        <v>39192</v>
      </c>
      <c r="G12" s="2">
        <v>40470</v>
      </c>
      <c r="H12" s="3">
        <f aca="true" t="shared" si="1" ref="H12:H43">F12-G12</f>
        <v>-1278</v>
      </c>
    </row>
    <row r="13" spans="1:8" ht="15">
      <c r="A13" s="5" t="s">
        <v>11</v>
      </c>
      <c r="B13" s="4">
        <v>2</v>
      </c>
      <c r="C13" s="9">
        <f>2/0.46</f>
        <v>4.3478260869565215</v>
      </c>
      <c r="D13" s="9">
        <f t="shared" si="0"/>
        <v>82.60826086956521</v>
      </c>
      <c r="F13" s="2">
        <v>39336</v>
      </c>
      <c r="G13" s="2">
        <v>40470</v>
      </c>
      <c r="H13" s="3">
        <f t="shared" si="1"/>
        <v>-1134</v>
      </c>
    </row>
    <row r="14" spans="1:8" ht="15">
      <c r="A14" s="5" t="s">
        <v>12</v>
      </c>
      <c r="B14" s="4">
        <v>1</v>
      </c>
      <c r="C14" s="9">
        <f>1/0.46</f>
        <v>2.1739130434782608</v>
      </c>
      <c r="D14" s="9">
        <f t="shared" si="0"/>
        <v>84.78217391304348</v>
      </c>
      <c r="F14" s="2">
        <v>39869</v>
      </c>
      <c r="G14" s="2">
        <v>40470</v>
      </c>
      <c r="H14" s="3">
        <f t="shared" si="1"/>
        <v>-601</v>
      </c>
    </row>
    <row r="15" spans="1:8" ht="15">
      <c r="A15" s="5" t="s">
        <v>13</v>
      </c>
      <c r="B15" s="4">
        <v>1</v>
      </c>
      <c r="C15" s="9">
        <f>1/0.46</f>
        <v>2.1739130434782608</v>
      </c>
      <c r="D15" s="9">
        <f t="shared" si="0"/>
        <v>86.95608695652174</v>
      </c>
      <c r="F15" s="2">
        <v>39883</v>
      </c>
      <c r="G15" s="2">
        <v>40470</v>
      </c>
      <c r="H15" s="3">
        <f t="shared" si="1"/>
        <v>-587</v>
      </c>
    </row>
    <row r="16" spans="1:8" ht="15">
      <c r="A16" s="5" t="s">
        <v>14</v>
      </c>
      <c r="B16" s="4">
        <v>4</v>
      </c>
      <c r="C16" s="9">
        <f>4/0.46</f>
        <v>8.695652173913043</v>
      </c>
      <c r="D16" s="9">
        <f t="shared" si="0"/>
        <v>95.65173913043479</v>
      </c>
      <c r="F16" s="2">
        <v>39889</v>
      </c>
      <c r="G16" s="2">
        <v>40470</v>
      </c>
      <c r="H16" s="3">
        <f t="shared" si="1"/>
        <v>-581</v>
      </c>
    </row>
    <row r="17" spans="1:8" ht="15">
      <c r="A17" s="5" t="s">
        <v>15</v>
      </c>
      <c r="B17" s="4">
        <v>0</v>
      </c>
      <c r="C17" s="9">
        <f>0/0.46</f>
        <v>0</v>
      </c>
      <c r="D17" s="9">
        <f t="shared" si="0"/>
        <v>95.65173913043479</v>
      </c>
      <c r="F17" s="2">
        <v>39897</v>
      </c>
      <c r="G17" s="2">
        <v>40470</v>
      </c>
      <c r="H17" s="3">
        <f t="shared" si="1"/>
        <v>-573</v>
      </c>
    </row>
    <row r="18" spans="1:8" ht="15">
      <c r="A18" s="5" t="s">
        <v>16</v>
      </c>
      <c r="B18" s="4">
        <v>0</v>
      </c>
      <c r="C18" s="9">
        <f>0/0.46</f>
        <v>0</v>
      </c>
      <c r="D18" s="9">
        <f t="shared" si="0"/>
        <v>95.65173913043479</v>
      </c>
      <c r="F18" s="2">
        <v>39946</v>
      </c>
      <c r="G18" s="2">
        <v>40470</v>
      </c>
      <c r="H18" s="3">
        <f t="shared" si="1"/>
        <v>-524</v>
      </c>
    </row>
    <row r="19" spans="1:8" ht="15">
      <c r="A19" s="5" t="s">
        <v>17</v>
      </c>
      <c r="B19" s="4">
        <v>0</v>
      </c>
      <c r="C19" s="9">
        <f>0/0.46</f>
        <v>0</v>
      </c>
      <c r="D19" s="9">
        <f t="shared" si="0"/>
        <v>95.65173913043479</v>
      </c>
      <c r="F19" s="2">
        <v>40098</v>
      </c>
      <c r="G19" s="2">
        <v>40470</v>
      </c>
      <c r="H19" s="3">
        <f t="shared" si="1"/>
        <v>-372</v>
      </c>
    </row>
    <row r="20" spans="1:8" ht="15">
      <c r="A20" s="5" t="s">
        <v>18</v>
      </c>
      <c r="B20" s="4">
        <v>0</v>
      </c>
      <c r="C20" s="9">
        <f>0/0.46</f>
        <v>0</v>
      </c>
      <c r="D20" s="9">
        <f t="shared" si="0"/>
        <v>95.65173913043479</v>
      </c>
      <c r="F20" s="2">
        <v>40147</v>
      </c>
      <c r="G20" s="2">
        <v>40470</v>
      </c>
      <c r="H20" s="3">
        <f t="shared" si="1"/>
        <v>-323</v>
      </c>
    </row>
    <row r="21" spans="1:8" ht="15">
      <c r="A21" s="5" t="s">
        <v>19</v>
      </c>
      <c r="B21" s="4">
        <v>2</v>
      </c>
      <c r="C21" s="9">
        <f>2/0.46</f>
        <v>4.3478260869565215</v>
      </c>
      <c r="D21" s="9">
        <f t="shared" si="0"/>
        <v>99.99956521739131</v>
      </c>
      <c r="F21" s="2">
        <v>40205</v>
      </c>
      <c r="G21" s="2">
        <v>40470</v>
      </c>
      <c r="H21" s="3">
        <f t="shared" si="1"/>
        <v>-265</v>
      </c>
    </row>
    <row r="22" spans="1:8" ht="12.75">
      <c r="A22" s="4" t="s">
        <v>20</v>
      </c>
      <c r="B22" s="4">
        <f>SUM(B10:B21)</f>
        <v>46</v>
      </c>
      <c r="C22" s="4"/>
      <c r="D22" s="4"/>
      <c r="F22" s="2">
        <v>40213</v>
      </c>
      <c r="G22" s="2">
        <v>40470</v>
      </c>
      <c r="H22" s="3">
        <f t="shared" si="1"/>
        <v>-257</v>
      </c>
    </row>
    <row r="23" spans="1:8" ht="12.75">
      <c r="A23" s="4"/>
      <c r="B23" s="4"/>
      <c r="C23" s="4"/>
      <c r="D23" s="4"/>
      <c r="F23" s="2">
        <v>40263</v>
      </c>
      <c r="G23" s="2">
        <v>40470</v>
      </c>
      <c r="H23" s="3">
        <f t="shared" si="1"/>
        <v>-207</v>
      </c>
    </row>
    <row r="24" spans="6:8" ht="12.75">
      <c r="F24" s="2">
        <v>40290</v>
      </c>
      <c r="G24" s="2">
        <v>40470</v>
      </c>
      <c r="H24" s="3">
        <f t="shared" si="1"/>
        <v>-180</v>
      </c>
    </row>
    <row r="25" spans="6:8" ht="12.75">
      <c r="F25" s="2">
        <v>40311</v>
      </c>
      <c r="G25" s="2">
        <v>40470</v>
      </c>
      <c r="H25" s="3">
        <f t="shared" si="1"/>
        <v>-159</v>
      </c>
    </row>
    <row r="26" spans="4:8" ht="12.75">
      <c r="D26" s="1" t="s">
        <v>7</v>
      </c>
      <c r="F26" s="2">
        <v>40322</v>
      </c>
      <c r="G26" s="2">
        <v>40470</v>
      </c>
      <c r="H26" s="3">
        <f t="shared" si="1"/>
        <v>-148</v>
      </c>
    </row>
    <row r="27" spans="3:8" ht="12.75">
      <c r="C27" s="1" t="s">
        <v>7</v>
      </c>
      <c r="D27" s="1" t="s">
        <v>7</v>
      </c>
      <c r="E27" t="s">
        <v>7</v>
      </c>
      <c r="F27" s="2">
        <v>40322</v>
      </c>
      <c r="G27" s="2">
        <v>40470</v>
      </c>
      <c r="H27" s="3">
        <f t="shared" si="1"/>
        <v>-148</v>
      </c>
    </row>
    <row r="28" spans="2:8" ht="12.75">
      <c r="B28" s="1" t="s">
        <v>7</v>
      </c>
      <c r="F28" s="2">
        <v>40322</v>
      </c>
      <c r="G28" s="2">
        <v>40470</v>
      </c>
      <c r="H28" s="3">
        <f t="shared" si="1"/>
        <v>-148</v>
      </c>
    </row>
    <row r="29" spans="6:8" ht="12.75">
      <c r="F29" s="2">
        <v>40322</v>
      </c>
      <c r="G29" s="2">
        <v>40470</v>
      </c>
      <c r="H29" s="3">
        <f t="shared" si="1"/>
        <v>-148</v>
      </c>
    </row>
    <row r="30" spans="6:8" ht="12.75">
      <c r="F30" s="2">
        <v>40324</v>
      </c>
      <c r="G30" s="2">
        <v>40470</v>
      </c>
      <c r="H30" s="3">
        <f t="shared" si="1"/>
        <v>-146</v>
      </c>
    </row>
    <row r="31" spans="6:8" ht="12.75">
      <c r="F31" s="2">
        <v>40337</v>
      </c>
      <c r="G31" s="2">
        <v>40470</v>
      </c>
      <c r="H31" s="3">
        <f t="shared" si="1"/>
        <v>-133</v>
      </c>
    </row>
    <row r="32" spans="6:9" ht="12.75">
      <c r="F32" s="2">
        <v>40359</v>
      </c>
      <c r="G32" s="2">
        <v>40470</v>
      </c>
      <c r="H32" s="3">
        <f t="shared" si="1"/>
        <v>-111</v>
      </c>
      <c r="I32" t="s">
        <v>7</v>
      </c>
    </row>
    <row r="33" spans="6:8" ht="12.75">
      <c r="F33" s="2">
        <v>40367</v>
      </c>
      <c r="G33" s="2">
        <v>40470</v>
      </c>
      <c r="H33" s="3">
        <f t="shared" si="1"/>
        <v>-103</v>
      </c>
    </row>
    <row r="34" spans="6:8" ht="12.75">
      <c r="F34" s="2">
        <v>40373</v>
      </c>
      <c r="G34" s="2">
        <v>40470</v>
      </c>
      <c r="H34" s="3">
        <f t="shared" si="1"/>
        <v>-97</v>
      </c>
    </row>
    <row r="35" spans="6:8" ht="12.75">
      <c r="F35" s="2">
        <v>40373</v>
      </c>
      <c r="G35" s="2">
        <v>40470</v>
      </c>
      <c r="H35" s="3">
        <f t="shared" si="1"/>
        <v>-97</v>
      </c>
    </row>
    <row r="36" spans="6:8" ht="12.75">
      <c r="F36" s="2">
        <v>40373</v>
      </c>
      <c r="G36" s="2">
        <v>40470</v>
      </c>
      <c r="H36" s="3">
        <f t="shared" si="1"/>
        <v>-97</v>
      </c>
    </row>
    <row r="37" spans="6:8" ht="12.75">
      <c r="F37" s="2">
        <v>40373</v>
      </c>
      <c r="G37" s="2">
        <v>40470</v>
      </c>
      <c r="H37" s="3">
        <f t="shared" si="1"/>
        <v>-97</v>
      </c>
    </row>
    <row r="38" spans="6:8" ht="12.75">
      <c r="F38" s="2">
        <v>40382</v>
      </c>
      <c r="G38" s="2">
        <v>40470</v>
      </c>
      <c r="H38" s="3">
        <f t="shared" si="1"/>
        <v>-88</v>
      </c>
    </row>
    <row r="39" spans="6:8" ht="12.75">
      <c r="F39" s="2">
        <v>40389</v>
      </c>
      <c r="G39" s="2">
        <v>40470</v>
      </c>
      <c r="H39" s="3">
        <f t="shared" si="1"/>
        <v>-81</v>
      </c>
    </row>
    <row r="40" spans="6:8" ht="12.75">
      <c r="F40" s="2">
        <v>40394</v>
      </c>
      <c r="G40" s="2">
        <v>40470</v>
      </c>
      <c r="H40" s="3">
        <f t="shared" si="1"/>
        <v>-76</v>
      </c>
    </row>
    <row r="41" spans="6:8" ht="12.75">
      <c r="F41" s="2"/>
      <c r="G41" s="2">
        <v>40470</v>
      </c>
      <c r="H41" s="3">
        <f t="shared" si="1"/>
        <v>-40470</v>
      </c>
    </row>
    <row r="42" spans="6:8" ht="12.75">
      <c r="F42" s="2"/>
      <c r="G42" s="2">
        <v>40470</v>
      </c>
      <c r="H42" s="3">
        <f t="shared" si="1"/>
        <v>-40470</v>
      </c>
    </row>
    <row r="43" spans="6:8" ht="12.75">
      <c r="F43" s="2"/>
      <c r="G43" s="2">
        <v>40470</v>
      </c>
      <c r="H43" s="3">
        <f t="shared" si="1"/>
        <v>-40470</v>
      </c>
    </row>
    <row r="44" spans="6:8" ht="12.75">
      <c r="F44" s="2"/>
      <c r="G44" s="2">
        <v>40470</v>
      </c>
      <c r="H44" s="3">
        <f aca="true" t="shared" si="2" ref="H44:H68">F44-G44</f>
        <v>-40470</v>
      </c>
    </row>
    <row r="45" spans="6:8" ht="12.75">
      <c r="F45" s="2"/>
      <c r="G45" s="2">
        <v>40470</v>
      </c>
      <c r="H45" s="3">
        <f t="shared" si="2"/>
        <v>-40470</v>
      </c>
    </row>
    <row r="46" spans="6:8" ht="12.75">
      <c r="F46" s="2"/>
      <c r="G46" s="2">
        <v>40470</v>
      </c>
      <c r="H46" s="3">
        <f t="shared" si="2"/>
        <v>-40470</v>
      </c>
    </row>
    <row r="47" spans="6:8" ht="12.75">
      <c r="F47" s="2"/>
      <c r="G47" s="2">
        <v>40470</v>
      </c>
      <c r="H47" s="3">
        <f t="shared" si="2"/>
        <v>-40470</v>
      </c>
    </row>
    <row r="48" spans="6:8" ht="12.75">
      <c r="F48" s="2"/>
      <c r="G48" s="2">
        <v>40470</v>
      </c>
      <c r="H48" s="3">
        <f t="shared" si="2"/>
        <v>-40470</v>
      </c>
    </row>
    <row r="49" spans="6:8" ht="12.75">
      <c r="F49" s="2"/>
      <c r="G49" s="2">
        <v>40470</v>
      </c>
      <c r="H49" s="3">
        <f t="shared" si="2"/>
        <v>-40470</v>
      </c>
    </row>
    <row r="50" spans="6:8" ht="12.75">
      <c r="F50" s="2"/>
      <c r="G50" s="2">
        <v>40470</v>
      </c>
      <c r="H50" s="3">
        <f t="shared" si="2"/>
        <v>-40470</v>
      </c>
    </row>
    <row r="51" spans="6:8" ht="12.75">
      <c r="F51" s="2"/>
      <c r="G51" s="2">
        <v>40470</v>
      </c>
      <c r="H51" s="3">
        <f t="shared" si="2"/>
        <v>-40470</v>
      </c>
    </row>
    <row r="52" spans="6:8" ht="12.75">
      <c r="F52" s="2"/>
      <c r="G52" s="2">
        <v>40470</v>
      </c>
      <c r="H52" s="3">
        <f t="shared" si="2"/>
        <v>-40470</v>
      </c>
    </row>
    <row r="53" spans="7:8" ht="12.75">
      <c r="G53" s="2">
        <v>40470</v>
      </c>
      <c r="H53" s="3">
        <f t="shared" si="2"/>
        <v>-40470</v>
      </c>
    </row>
    <row r="54" spans="7:8" ht="12.75">
      <c r="G54" s="2">
        <v>40470</v>
      </c>
      <c r="H54" s="3">
        <f t="shared" si="2"/>
        <v>-40470</v>
      </c>
    </row>
    <row r="55" spans="7:8" ht="12.75">
      <c r="G55" s="2">
        <v>40470</v>
      </c>
      <c r="H55" s="3">
        <f t="shared" si="2"/>
        <v>-40470</v>
      </c>
    </row>
    <row r="56" spans="7:8" ht="12.75">
      <c r="G56" s="2">
        <v>40470</v>
      </c>
      <c r="H56" s="3">
        <f t="shared" si="2"/>
        <v>-40470</v>
      </c>
    </row>
    <row r="57" spans="7:8" ht="12.75">
      <c r="G57" s="2">
        <v>40470</v>
      </c>
      <c r="H57" s="3">
        <f t="shared" si="2"/>
        <v>-40470</v>
      </c>
    </row>
    <row r="58" spans="7:8" ht="12.75">
      <c r="G58" s="2">
        <v>40470</v>
      </c>
      <c r="H58" s="3">
        <f t="shared" si="2"/>
        <v>-40470</v>
      </c>
    </row>
    <row r="59" spans="7:8" ht="12.75">
      <c r="G59" s="2">
        <v>40470</v>
      </c>
      <c r="H59" s="3">
        <f t="shared" si="2"/>
        <v>-40470</v>
      </c>
    </row>
    <row r="60" spans="7:8" ht="12.75">
      <c r="G60" s="2">
        <v>40470</v>
      </c>
      <c r="H60" s="3">
        <f t="shared" si="2"/>
        <v>-40470</v>
      </c>
    </row>
    <row r="61" spans="7:8" ht="12.75">
      <c r="G61" s="2">
        <v>40470</v>
      </c>
      <c r="H61" s="3">
        <f t="shared" si="2"/>
        <v>-40470</v>
      </c>
    </row>
    <row r="62" spans="7:8" ht="12.75">
      <c r="G62" s="2">
        <v>40470</v>
      </c>
      <c r="H62" s="3">
        <f t="shared" si="2"/>
        <v>-40470</v>
      </c>
    </row>
    <row r="63" spans="7:8" ht="12.75">
      <c r="G63" s="2">
        <v>40470</v>
      </c>
      <c r="H63" s="3">
        <f t="shared" si="2"/>
        <v>-40470</v>
      </c>
    </row>
    <row r="64" spans="7:8" ht="12.75">
      <c r="G64" s="2">
        <v>40470</v>
      </c>
      <c r="H64" s="3">
        <f t="shared" si="2"/>
        <v>-40470</v>
      </c>
    </row>
    <row r="65" spans="7:8" ht="12.75">
      <c r="G65" s="2">
        <v>40470</v>
      </c>
      <c r="H65" s="3">
        <f t="shared" si="2"/>
        <v>-40470</v>
      </c>
    </row>
    <row r="66" spans="7:8" ht="12.75">
      <c r="G66" s="2">
        <v>40470</v>
      </c>
      <c r="H66" s="3">
        <f t="shared" si="2"/>
        <v>-40470</v>
      </c>
    </row>
    <row r="67" spans="7:8" ht="12.75">
      <c r="G67" s="2">
        <v>40470</v>
      </c>
      <c r="H67" s="3">
        <f t="shared" si="2"/>
        <v>-40470</v>
      </c>
    </row>
    <row r="68" spans="7:8" ht="12.75">
      <c r="G68" s="2">
        <v>40470</v>
      </c>
      <c r="H68" s="3">
        <f t="shared" si="2"/>
        <v>-40470</v>
      </c>
    </row>
  </sheetData>
  <sheetProtection/>
  <mergeCells count="4">
    <mergeCell ref="A2:D2"/>
    <mergeCell ref="A3:D3"/>
    <mergeCell ref="A4:D4"/>
    <mergeCell ref="A7:D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41"/>
  <sheetViews>
    <sheetView zoomScale="70" zoomScaleNormal="70" zoomScalePageLayoutView="0" workbookViewId="0" topLeftCell="A1">
      <selection activeCell="O10" sqref="O10"/>
    </sheetView>
  </sheetViews>
  <sheetFormatPr defaultColWidth="9.140625" defaultRowHeight="12.75"/>
  <cols>
    <col min="1" max="1" width="1.8515625" style="51" customWidth="1"/>
    <col min="2" max="2" width="25.140625" style="51" customWidth="1"/>
    <col min="3" max="3" width="16.57421875" style="51" customWidth="1"/>
    <col min="4" max="4" width="13.8515625" style="51" customWidth="1"/>
    <col min="5" max="5" width="2.421875" style="51" customWidth="1"/>
    <col min="6" max="6" width="0.13671875" style="52" hidden="1" customWidth="1"/>
    <col min="7" max="7" width="11.28125" style="53" hidden="1" customWidth="1"/>
    <col min="8" max="8" width="11.57421875" style="52" customWidth="1"/>
    <col min="9" max="9" width="0.2890625" style="52" hidden="1" customWidth="1"/>
    <col min="10" max="10" width="1.28515625" style="51" hidden="1" customWidth="1"/>
    <col min="11" max="11" width="9.28125" style="51" hidden="1" customWidth="1"/>
    <col min="12" max="12" width="10.421875" style="51" hidden="1" customWidth="1"/>
    <col min="13" max="13" width="8.8515625" style="51" hidden="1" customWidth="1"/>
    <col min="14" max="14" width="8.140625" style="51" hidden="1" customWidth="1"/>
    <col min="15" max="15" width="34.28125" style="52" customWidth="1"/>
    <col min="16" max="16" width="10.140625" style="51" bestFit="1" customWidth="1"/>
    <col min="17" max="17" width="11.57421875" style="51" bestFit="1" customWidth="1"/>
    <col min="18" max="18" width="10.8515625" style="51" bestFit="1" customWidth="1"/>
    <col min="19" max="16384" width="9.140625" style="51" customWidth="1"/>
  </cols>
  <sheetData>
    <row r="1" spans="2:14" ht="20.25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5" ht="20.25">
      <c r="B2" s="87" t="s">
        <v>79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20.25">
      <c r="B3" s="87" t="s">
        <v>70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5" ht="15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2:17" ht="18">
      <c r="B5" s="88"/>
      <c r="C5" s="89">
        <v>2009</v>
      </c>
      <c r="D5" s="55">
        <v>2010</v>
      </c>
      <c r="E5" s="90"/>
      <c r="F5" s="90"/>
      <c r="G5" s="91"/>
      <c r="H5" s="90"/>
      <c r="I5" s="90"/>
      <c r="J5" s="92"/>
      <c r="K5" s="92"/>
      <c r="L5" s="92"/>
      <c r="M5" s="92"/>
      <c r="N5" s="92"/>
      <c r="O5" s="90"/>
      <c r="P5" s="93"/>
      <c r="Q5" s="93"/>
    </row>
    <row r="6" spans="2:17" ht="54">
      <c r="B6" s="92"/>
      <c r="C6" s="94" t="s">
        <v>69</v>
      </c>
      <c r="D6" s="94" t="s">
        <v>69</v>
      </c>
      <c r="E6" s="95"/>
      <c r="F6" s="96"/>
      <c r="G6" s="95"/>
      <c r="H6" s="55" t="s">
        <v>22</v>
      </c>
      <c r="I6" s="95"/>
      <c r="J6" s="95"/>
      <c r="K6" s="95"/>
      <c r="L6" s="95"/>
      <c r="M6" s="96"/>
      <c r="N6" s="97"/>
      <c r="O6" s="98" t="s">
        <v>75</v>
      </c>
      <c r="P6" s="99"/>
      <c r="Q6" s="100"/>
    </row>
    <row r="7" spans="2:17" ht="18.75" thickBot="1">
      <c r="B7" s="101" t="s">
        <v>1</v>
      </c>
      <c r="C7" s="102">
        <v>218</v>
      </c>
      <c r="D7" s="102">
        <v>68</v>
      </c>
      <c r="E7" s="103"/>
      <c r="F7" s="104"/>
      <c r="G7" s="105"/>
      <c r="H7" s="57">
        <f>C7+D7</f>
        <v>286</v>
      </c>
      <c r="I7" s="106"/>
      <c r="J7" s="106"/>
      <c r="K7" s="106"/>
      <c r="L7" s="106"/>
      <c r="M7" s="107"/>
      <c r="N7" s="106"/>
      <c r="O7" s="108"/>
      <c r="P7" s="99"/>
      <c r="Q7" s="100"/>
    </row>
    <row r="8" spans="2:18" ht="18">
      <c r="B8" s="109" t="s">
        <v>56</v>
      </c>
      <c r="C8" s="110">
        <v>36</v>
      </c>
      <c r="D8" s="111">
        <v>8</v>
      </c>
      <c r="E8" s="111"/>
      <c r="F8" s="110"/>
      <c r="G8" s="112"/>
      <c r="H8" s="113">
        <f aca="true" t="shared" si="0" ref="H8:H21">SUM(C8:G8)</f>
        <v>44</v>
      </c>
      <c r="I8" s="114"/>
      <c r="J8" s="114"/>
      <c r="K8" s="115"/>
      <c r="L8" s="115"/>
      <c r="M8" s="114"/>
      <c r="N8" s="115"/>
      <c r="O8" s="116">
        <f aca="true" t="shared" si="1" ref="O8:O21">H8/270</f>
        <v>0.16296296296296298</v>
      </c>
      <c r="P8" s="99"/>
      <c r="Q8" s="100"/>
      <c r="R8" s="56"/>
    </row>
    <row r="9" spans="2:17" ht="18">
      <c r="B9" s="109" t="s">
        <v>57</v>
      </c>
      <c r="C9" s="109">
        <v>21</v>
      </c>
      <c r="D9" s="117">
        <v>19</v>
      </c>
      <c r="E9" s="118"/>
      <c r="F9" s="109"/>
      <c r="G9" s="119"/>
      <c r="H9" s="120">
        <f t="shared" si="0"/>
        <v>40</v>
      </c>
      <c r="I9" s="114"/>
      <c r="J9" s="114"/>
      <c r="K9" s="121"/>
      <c r="L9" s="115"/>
      <c r="M9" s="114"/>
      <c r="N9" s="115"/>
      <c r="O9" s="116">
        <f t="shared" si="1"/>
        <v>0.14814814814814814</v>
      </c>
      <c r="P9" s="99"/>
      <c r="Q9" s="100"/>
    </row>
    <row r="10" spans="2:17" ht="18">
      <c r="B10" s="109" t="s">
        <v>58</v>
      </c>
      <c r="C10" s="109">
        <v>34</v>
      </c>
      <c r="D10" s="117">
        <v>14</v>
      </c>
      <c r="E10" s="118"/>
      <c r="F10" s="109"/>
      <c r="G10" s="119"/>
      <c r="H10" s="120">
        <f t="shared" si="0"/>
        <v>48</v>
      </c>
      <c r="I10" s="114"/>
      <c r="J10" s="114"/>
      <c r="K10" s="121"/>
      <c r="L10" s="115"/>
      <c r="M10" s="114"/>
      <c r="N10" s="115"/>
      <c r="O10" s="122">
        <f t="shared" si="1"/>
        <v>0.17777777777777778</v>
      </c>
      <c r="P10" s="93"/>
      <c r="Q10" s="100"/>
    </row>
    <row r="11" spans="2:17" ht="18">
      <c r="B11" s="109" t="s">
        <v>59</v>
      </c>
      <c r="C11" s="109">
        <v>34</v>
      </c>
      <c r="D11" s="117">
        <v>11</v>
      </c>
      <c r="E11" s="118"/>
      <c r="F11" s="109"/>
      <c r="G11" s="119"/>
      <c r="H11" s="120">
        <f t="shared" si="0"/>
        <v>45</v>
      </c>
      <c r="I11" s="114"/>
      <c r="J11" s="114"/>
      <c r="K11" s="121"/>
      <c r="L11" s="115"/>
      <c r="M11" s="114"/>
      <c r="N11" s="115"/>
      <c r="O11" s="116">
        <f t="shared" si="1"/>
        <v>0.16666666666666666</v>
      </c>
      <c r="P11" s="99"/>
      <c r="Q11" s="100"/>
    </row>
    <row r="12" spans="2:17" ht="18.75" thickBot="1">
      <c r="B12" s="109" t="s">
        <v>60</v>
      </c>
      <c r="C12" s="109">
        <v>22</v>
      </c>
      <c r="D12" s="117">
        <v>2</v>
      </c>
      <c r="E12" s="118"/>
      <c r="F12" s="109"/>
      <c r="G12" s="119"/>
      <c r="H12" s="120">
        <f t="shared" si="0"/>
        <v>24</v>
      </c>
      <c r="I12" s="114"/>
      <c r="J12" s="114"/>
      <c r="K12" s="121"/>
      <c r="L12" s="115"/>
      <c r="M12" s="114"/>
      <c r="N12" s="115"/>
      <c r="O12" s="116">
        <f t="shared" si="1"/>
        <v>0.08888888888888889</v>
      </c>
      <c r="P12" s="99"/>
      <c r="Q12" s="100"/>
    </row>
    <row r="13" spans="2:17" ht="18.75" thickBot="1">
      <c r="B13" s="109" t="s">
        <v>61</v>
      </c>
      <c r="C13" s="109">
        <v>16</v>
      </c>
      <c r="D13" s="117">
        <v>3</v>
      </c>
      <c r="E13" s="118"/>
      <c r="F13" s="109"/>
      <c r="G13" s="119"/>
      <c r="H13" s="120">
        <f t="shared" si="0"/>
        <v>19</v>
      </c>
      <c r="I13" s="114"/>
      <c r="J13" s="114"/>
      <c r="K13" s="121"/>
      <c r="L13" s="115"/>
      <c r="M13" s="114"/>
      <c r="N13" s="115"/>
      <c r="O13" s="116">
        <f t="shared" si="1"/>
        <v>0.07037037037037037</v>
      </c>
      <c r="P13" s="123">
        <f>O8+O9+O10+O11+O12+O13</f>
        <v>0.8148148148148149</v>
      </c>
      <c r="Q13" s="100"/>
    </row>
    <row r="14" spans="2:17" ht="18">
      <c r="B14" s="91" t="s">
        <v>62</v>
      </c>
      <c r="C14" s="91">
        <v>13</v>
      </c>
      <c r="D14" s="124">
        <v>3</v>
      </c>
      <c r="E14" s="125"/>
      <c r="F14" s="91"/>
      <c r="G14" s="126"/>
      <c r="H14" s="127">
        <f t="shared" si="0"/>
        <v>16</v>
      </c>
      <c r="I14" s="128"/>
      <c r="J14" s="128"/>
      <c r="K14" s="129"/>
      <c r="L14" s="130"/>
      <c r="M14" s="128"/>
      <c r="N14" s="130"/>
      <c r="O14" s="131">
        <f t="shared" si="1"/>
        <v>0.05925925925925926</v>
      </c>
      <c r="P14" s="99"/>
      <c r="Q14" s="100"/>
    </row>
    <row r="15" spans="2:17" ht="18">
      <c r="B15" s="91" t="s">
        <v>63</v>
      </c>
      <c r="C15" s="91">
        <v>4</v>
      </c>
      <c r="D15" s="124">
        <v>0</v>
      </c>
      <c r="E15" s="125"/>
      <c r="F15" s="91"/>
      <c r="G15" s="126"/>
      <c r="H15" s="127">
        <f t="shared" si="0"/>
        <v>4</v>
      </c>
      <c r="I15" s="128"/>
      <c r="J15" s="128"/>
      <c r="K15" s="129"/>
      <c r="L15" s="130"/>
      <c r="M15" s="128"/>
      <c r="N15" s="130"/>
      <c r="O15" s="131">
        <f t="shared" si="1"/>
        <v>0.014814814814814815</v>
      </c>
      <c r="P15" s="99"/>
      <c r="Q15" s="100"/>
    </row>
    <row r="16" spans="2:17" ht="18">
      <c r="B16" s="91" t="s">
        <v>64</v>
      </c>
      <c r="C16" s="91">
        <v>7</v>
      </c>
      <c r="D16" s="124">
        <v>1</v>
      </c>
      <c r="E16" s="125"/>
      <c r="F16" s="91"/>
      <c r="G16" s="126"/>
      <c r="H16" s="127">
        <f t="shared" si="0"/>
        <v>8</v>
      </c>
      <c r="I16" s="128"/>
      <c r="J16" s="128"/>
      <c r="K16" s="129"/>
      <c r="L16" s="130"/>
      <c r="M16" s="128"/>
      <c r="N16" s="130"/>
      <c r="O16" s="131">
        <f t="shared" si="1"/>
        <v>0.02962962962962963</v>
      </c>
      <c r="P16" s="99"/>
      <c r="Q16" s="132"/>
    </row>
    <row r="17" spans="2:17" ht="18">
      <c r="B17" s="91" t="s">
        <v>65</v>
      </c>
      <c r="C17" s="91">
        <v>1</v>
      </c>
      <c r="D17" s="124">
        <v>0</v>
      </c>
      <c r="E17" s="125"/>
      <c r="F17" s="91"/>
      <c r="G17" s="126"/>
      <c r="H17" s="127">
        <f t="shared" si="0"/>
        <v>1</v>
      </c>
      <c r="I17" s="128"/>
      <c r="J17" s="128"/>
      <c r="K17" s="129"/>
      <c r="L17" s="130"/>
      <c r="M17" s="128"/>
      <c r="N17" s="130"/>
      <c r="O17" s="131">
        <f t="shared" si="1"/>
        <v>0.003703703703703704</v>
      </c>
      <c r="P17" s="99"/>
      <c r="Q17" s="132"/>
    </row>
    <row r="18" spans="2:17" ht="18">
      <c r="B18" s="91" t="s">
        <v>66</v>
      </c>
      <c r="C18" s="91">
        <v>5</v>
      </c>
      <c r="D18" s="124">
        <v>1</v>
      </c>
      <c r="E18" s="125"/>
      <c r="F18" s="91"/>
      <c r="G18" s="126"/>
      <c r="H18" s="127">
        <f t="shared" si="0"/>
        <v>6</v>
      </c>
      <c r="I18" s="128"/>
      <c r="J18" s="128"/>
      <c r="K18" s="129"/>
      <c r="L18" s="130"/>
      <c r="M18" s="128"/>
      <c r="N18" s="130"/>
      <c r="O18" s="131">
        <f t="shared" si="1"/>
        <v>0.022222222222222223</v>
      </c>
      <c r="P18" s="93"/>
      <c r="Q18" s="93"/>
    </row>
    <row r="19" spans="2:17" ht="18">
      <c r="B19" s="91" t="s">
        <v>67</v>
      </c>
      <c r="C19" s="91">
        <v>4</v>
      </c>
      <c r="D19" s="124">
        <v>0</v>
      </c>
      <c r="E19" s="125"/>
      <c r="F19" s="91"/>
      <c r="G19" s="126"/>
      <c r="H19" s="127">
        <f t="shared" si="0"/>
        <v>4</v>
      </c>
      <c r="I19" s="128"/>
      <c r="J19" s="128"/>
      <c r="K19" s="129"/>
      <c r="L19" s="130"/>
      <c r="M19" s="128"/>
      <c r="N19" s="130"/>
      <c r="O19" s="131">
        <f t="shared" si="1"/>
        <v>0.014814814814814815</v>
      </c>
      <c r="P19" s="99"/>
      <c r="Q19" s="133"/>
    </row>
    <row r="20" spans="2:17" ht="18">
      <c r="B20" s="91" t="s">
        <v>68</v>
      </c>
      <c r="C20" s="91">
        <v>10</v>
      </c>
      <c r="D20" s="125">
        <v>1</v>
      </c>
      <c r="E20" s="125"/>
      <c r="F20" s="91"/>
      <c r="G20" s="126"/>
      <c r="H20" s="127">
        <f t="shared" si="0"/>
        <v>11</v>
      </c>
      <c r="I20" s="128"/>
      <c r="J20" s="128"/>
      <c r="K20" s="130"/>
      <c r="L20" s="130"/>
      <c r="M20" s="128"/>
      <c r="N20" s="130"/>
      <c r="O20" s="131">
        <f t="shared" si="1"/>
        <v>0.040740740740740744</v>
      </c>
      <c r="P20" s="93"/>
      <c r="Q20" s="93"/>
    </row>
    <row r="21" spans="2:17" ht="18.75" thickBot="1">
      <c r="B21" s="134"/>
      <c r="C21" s="134">
        <f>SUM(C8:C20)</f>
        <v>207</v>
      </c>
      <c r="D21" s="135">
        <f>SUM(D8:D20)</f>
        <v>63</v>
      </c>
      <c r="E21" s="134"/>
      <c r="F21" s="134"/>
      <c r="G21" s="136"/>
      <c r="H21" s="134">
        <f t="shared" si="0"/>
        <v>270</v>
      </c>
      <c r="I21" s="137"/>
      <c r="J21" s="137"/>
      <c r="K21" s="138"/>
      <c r="L21" s="137"/>
      <c r="M21" s="137"/>
      <c r="N21" s="106"/>
      <c r="O21" s="139">
        <f t="shared" si="1"/>
        <v>1</v>
      </c>
      <c r="P21" s="93"/>
      <c r="Q21" s="93" t="s">
        <v>7</v>
      </c>
    </row>
    <row r="22" spans="2:17" ht="18">
      <c r="B22" s="140"/>
      <c r="C22" s="140"/>
      <c r="D22" s="140"/>
      <c r="E22" s="140"/>
      <c r="F22" s="141"/>
      <c r="G22" s="142"/>
      <c r="H22" s="141"/>
      <c r="I22" s="141"/>
      <c r="J22" s="143"/>
      <c r="K22" s="143"/>
      <c r="L22" s="143"/>
      <c r="M22" s="143"/>
      <c r="N22" s="143"/>
      <c r="O22" s="144"/>
      <c r="P22" s="93"/>
      <c r="Q22" s="93"/>
    </row>
    <row r="23" spans="2:17" ht="18">
      <c r="B23" s="145" t="s">
        <v>55</v>
      </c>
      <c r="C23" s="145">
        <v>7</v>
      </c>
      <c r="D23" s="90">
        <v>4</v>
      </c>
      <c r="E23" s="145"/>
      <c r="F23" s="90"/>
      <c r="G23" s="91"/>
      <c r="H23" s="90"/>
      <c r="I23" s="90"/>
      <c r="J23" s="92"/>
      <c r="K23" s="92"/>
      <c r="L23" s="92"/>
      <c r="M23" s="92"/>
      <c r="N23" s="92"/>
      <c r="O23" s="144"/>
      <c r="P23" s="93"/>
      <c r="Q23" s="93"/>
    </row>
    <row r="24" spans="2:17" ht="18">
      <c r="B24" s="90"/>
      <c r="C24" s="90">
        <v>0</v>
      </c>
      <c r="D24" s="90"/>
      <c r="E24" s="90"/>
      <c r="F24" s="90"/>
      <c r="G24" s="91"/>
      <c r="H24" s="90"/>
      <c r="I24" s="90"/>
      <c r="J24" s="92"/>
      <c r="K24" s="92"/>
      <c r="L24" s="92"/>
      <c r="M24" s="92"/>
      <c r="N24" s="92"/>
      <c r="O24" s="144"/>
      <c r="P24" s="93"/>
      <c r="Q24" s="93"/>
    </row>
    <row r="25" spans="2:17" ht="18">
      <c r="B25" s="90" t="s">
        <v>71</v>
      </c>
      <c r="C25" s="90">
        <v>4</v>
      </c>
      <c r="D25" s="127">
        <v>1</v>
      </c>
      <c r="E25" s="146"/>
      <c r="F25" s="90"/>
      <c r="G25" s="91"/>
      <c r="H25" s="90"/>
      <c r="I25" s="90"/>
      <c r="J25" s="92" t="s">
        <v>7</v>
      </c>
      <c r="K25" s="92"/>
      <c r="L25" s="92"/>
      <c r="M25" s="92"/>
      <c r="N25" s="92"/>
      <c r="O25" s="144"/>
      <c r="P25" s="93"/>
      <c r="Q25" s="93"/>
    </row>
    <row r="26" spans="2:17" ht="18">
      <c r="B26" s="55" t="s">
        <v>72</v>
      </c>
      <c r="C26" s="55">
        <f>C21+C23+C24+C25</f>
        <v>218</v>
      </c>
      <c r="D26" s="147">
        <f>D21+D23+D25</f>
        <v>68</v>
      </c>
      <c r="E26" s="146"/>
      <c r="F26" s="90"/>
      <c r="G26" s="91"/>
      <c r="H26" s="90"/>
      <c r="I26" s="90"/>
      <c r="J26" s="92"/>
      <c r="K26" s="92"/>
      <c r="L26" s="92"/>
      <c r="M26" s="92"/>
      <c r="N26" s="92"/>
      <c r="O26" s="144"/>
      <c r="P26" s="93"/>
      <c r="Q26" s="93"/>
    </row>
    <row r="27" spans="2:17" ht="18">
      <c r="B27" s="148"/>
      <c r="C27" s="148"/>
      <c r="D27" s="149"/>
      <c r="E27" s="149"/>
      <c r="F27" s="144"/>
      <c r="G27" s="150"/>
      <c r="H27" s="144"/>
      <c r="I27" s="144"/>
      <c r="J27" s="93"/>
      <c r="K27" s="93"/>
      <c r="L27" s="93"/>
      <c r="M27" s="93"/>
      <c r="N27" s="93"/>
      <c r="O27" s="144"/>
      <c r="P27" s="93"/>
      <c r="Q27" s="93"/>
    </row>
    <row r="40" spans="2:5" ht="15">
      <c r="B40" s="52"/>
      <c r="C40" s="52"/>
      <c r="D40" s="52"/>
      <c r="E40" s="52"/>
    </row>
    <row r="41" ht="15.75">
      <c r="B41" s="54" t="s">
        <v>7</v>
      </c>
    </row>
  </sheetData>
  <sheetProtection/>
  <mergeCells count="5">
    <mergeCell ref="B1:N1"/>
    <mergeCell ref="B22:E22"/>
    <mergeCell ref="B2:O2"/>
    <mergeCell ref="B3:O3"/>
    <mergeCell ref="B4:O4"/>
  </mergeCells>
  <printOptions/>
  <pageMargins left="0.25" right="0.2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2"/>
  <sheetViews>
    <sheetView tabSelected="1" zoomScale="70" zoomScaleNormal="70" zoomScalePageLayoutView="0" workbookViewId="0" topLeftCell="A1">
      <selection activeCell="Q12" sqref="Q12"/>
    </sheetView>
  </sheetViews>
  <sheetFormatPr defaultColWidth="9.140625" defaultRowHeight="12.75"/>
  <cols>
    <col min="1" max="1" width="1.8515625" style="51" customWidth="1"/>
    <col min="2" max="2" width="19.8515625" style="51" customWidth="1"/>
    <col min="3" max="3" width="13.00390625" style="51" customWidth="1"/>
    <col min="4" max="4" width="11.57421875" style="51" customWidth="1"/>
    <col min="5" max="5" width="0.71875" style="51" customWidth="1"/>
    <col min="6" max="6" width="8.28125" style="52" hidden="1" customWidth="1"/>
    <col min="7" max="7" width="11.28125" style="53" customWidth="1"/>
    <col min="8" max="8" width="20.57421875" style="52" customWidth="1"/>
    <col min="9" max="9" width="0.2890625" style="52" hidden="1" customWidth="1"/>
    <col min="10" max="10" width="1.28515625" style="51" hidden="1" customWidth="1"/>
    <col min="11" max="11" width="9.28125" style="51" hidden="1" customWidth="1"/>
    <col min="12" max="12" width="10.421875" style="51" hidden="1" customWidth="1"/>
    <col min="13" max="13" width="8.8515625" style="51" hidden="1" customWidth="1"/>
    <col min="14" max="14" width="8.140625" style="51" hidden="1" customWidth="1"/>
    <col min="15" max="15" width="11.7109375" style="52" customWidth="1"/>
    <col min="16" max="16384" width="9.140625" style="51" customWidth="1"/>
  </cols>
  <sheetData>
    <row r="1" spans="2:13" ht="1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5" ht="20.25">
      <c r="B2" s="87" t="s">
        <v>79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20.25">
      <c r="B3" s="87" t="s">
        <v>70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7" ht="18.75" thickBot="1">
      <c r="B4" s="151"/>
      <c r="C4" s="152"/>
      <c r="D4" s="152"/>
      <c r="E4" s="152"/>
      <c r="F4" s="153"/>
      <c r="G4" s="150"/>
      <c r="H4" s="154"/>
      <c r="I4" s="155"/>
      <c r="J4" s="155"/>
      <c r="K4" s="155"/>
      <c r="L4" s="155"/>
      <c r="M4" s="155"/>
      <c r="N4" s="128"/>
      <c r="O4" s="148"/>
      <c r="P4" s="93"/>
      <c r="Q4" s="93"/>
    </row>
    <row r="5" spans="2:17" ht="36.75" customHeight="1" thickBot="1">
      <c r="B5" s="160" t="s">
        <v>1</v>
      </c>
      <c r="C5" s="161" t="s">
        <v>76</v>
      </c>
      <c r="D5" s="162"/>
      <c r="E5" s="162"/>
      <c r="F5" s="163"/>
      <c r="G5" s="164" t="s">
        <v>22</v>
      </c>
      <c r="H5" s="156" t="s">
        <v>75</v>
      </c>
      <c r="I5" s="165"/>
      <c r="J5" s="166"/>
      <c r="K5" s="166"/>
      <c r="L5" s="166"/>
      <c r="M5" s="166"/>
      <c r="N5" s="165"/>
      <c r="O5" s="167"/>
      <c r="P5" s="168"/>
      <c r="Q5" s="168"/>
    </row>
    <row r="6" spans="2:17" ht="14.25" customHeight="1" thickBot="1">
      <c r="B6" s="169"/>
      <c r="C6" s="170" t="s">
        <v>78</v>
      </c>
      <c r="D6" s="170" t="s">
        <v>77</v>
      </c>
      <c r="E6" s="171"/>
      <c r="F6" s="172"/>
      <c r="G6" s="173"/>
      <c r="H6" s="174"/>
      <c r="I6" s="165"/>
      <c r="J6" s="165"/>
      <c r="K6" s="165"/>
      <c r="L6" s="165"/>
      <c r="M6" s="167"/>
      <c r="N6" s="165"/>
      <c r="O6" s="165"/>
      <c r="P6" s="168"/>
      <c r="Q6" s="168"/>
    </row>
    <row r="7" spans="2:17" ht="18">
      <c r="B7" s="175" t="s">
        <v>8</v>
      </c>
      <c r="C7" s="176">
        <v>110</v>
      </c>
      <c r="D7" s="177">
        <v>69</v>
      </c>
      <c r="E7" s="177"/>
      <c r="F7" s="176"/>
      <c r="G7" s="178">
        <f aca="true" t="shared" si="0" ref="G7:G20">SUM(C7:F7)</f>
        <v>179</v>
      </c>
      <c r="H7" s="179">
        <f>G7/G19</f>
        <v>0.5233918128654971</v>
      </c>
      <c r="I7" s="165"/>
      <c r="J7" s="165"/>
      <c r="K7" s="180"/>
      <c r="L7" s="180"/>
      <c r="M7" s="165"/>
      <c r="N7" s="180"/>
      <c r="O7" s="181"/>
      <c r="P7" s="168"/>
      <c r="Q7" s="168"/>
    </row>
    <row r="8" spans="2:17" ht="18">
      <c r="B8" s="175" t="s">
        <v>9</v>
      </c>
      <c r="C8" s="175">
        <v>51</v>
      </c>
      <c r="D8" s="182">
        <v>28</v>
      </c>
      <c r="E8" s="183"/>
      <c r="F8" s="175"/>
      <c r="G8" s="184">
        <f t="shared" si="0"/>
        <v>79</v>
      </c>
      <c r="H8" s="185">
        <f>G8/G19</f>
        <v>0.2309941520467836</v>
      </c>
      <c r="I8" s="165"/>
      <c r="J8" s="165"/>
      <c r="K8" s="186"/>
      <c r="L8" s="180"/>
      <c r="M8" s="165"/>
      <c r="N8" s="180"/>
      <c r="O8" s="181"/>
      <c r="P8" s="168"/>
      <c r="Q8" s="168"/>
    </row>
    <row r="9" spans="2:17" ht="18.75" thickBot="1">
      <c r="B9" s="175" t="s">
        <v>10</v>
      </c>
      <c r="C9" s="175">
        <v>17</v>
      </c>
      <c r="D9" s="182">
        <v>17</v>
      </c>
      <c r="E9" s="183"/>
      <c r="F9" s="175"/>
      <c r="G9" s="184">
        <f t="shared" si="0"/>
        <v>34</v>
      </c>
      <c r="H9" s="185">
        <f>G9/G19</f>
        <v>0.09941520467836257</v>
      </c>
      <c r="I9" s="165"/>
      <c r="J9" s="165"/>
      <c r="K9" s="186"/>
      <c r="L9" s="180"/>
      <c r="M9" s="165"/>
      <c r="N9" s="180"/>
      <c r="O9" s="181"/>
      <c r="P9" s="168"/>
      <c r="Q9" s="168"/>
    </row>
    <row r="10" spans="2:17" ht="18.75" thickBot="1">
      <c r="B10" s="175" t="s">
        <v>11</v>
      </c>
      <c r="C10" s="175">
        <v>19</v>
      </c>
      <c r="D10" s="182">
        <v>3</v>
      </c>
      <c r="E10" s="183"/>
      <c r="F10" s="175"/>
      <c r="G10" s="184">
        <f t="shared" si="0"/>
        <v>22</v>
      </c>
      <c r="H10" s="185">
        <f>G10/G19</f>
        <v>0.06432748538011696</v>
      </c>
      <c r="I10" s="165"/>
      <c r="J10" s="165"/>
      <c r="K10" s="186"/>
      <c r="L10" s="180"/>
      <c r="M10" s="165"/>
      <c r="N10" s="180"/>
      <c r="O10" s="187">
        <f>H7+H8+H9+H10</f>
        <v>0.9181286549707603</v>
      </c>
      <c r="P10" s="168"/>
      <c r="Q10" s="168"/>
    </row>
    <row r="11" spans="2:17" ht="18">
      <c r="B11" s="188" t="s">
        <v>12</v>
      </c>
      <c r="C11" s="188">
        <v>18</v>
      </c>
      <c r="D11" s="189">
        <v>0</v>
      </c>
      <c r="E11" s="190"/>
      <c r="F11" s="188"/>
      <c r="G11" s="191">
        <f t="shared" si="0"/>
        <v>18</v>
      </c>
      <c r="H11" s="192">
        <f>G11/G19</f>
        <v>0.05263157894736842</v>
      </c>
      <c r="I11" s="165"/>
      <c r="J11" s="165"/>
      <c r="K11" s="186"/>
      <c r="L11" s="180"/>
      <c r="M11" s="165"/>
      <c r="N11" s="180"/>
      <c r="O11" s="181"/>
      <c r="P11" s="168"/>
      <c r="Q11" s="168"/>
    </row>
    <row r="12" spans="2:17" ht="18">
      <c r="B12" s="188" t="s">
        <v>13</v>
      </c>
      <c r="C12" s="188">
        <v>7</v>
      </c>
      <c r="D12" s="189">
        <v>0</v>
      </c>
      <c r="E12" s="190"/>
      <c r="F12" s="188"/>
      <c r="G12" s="191">
        <f t="shared" si="0"/>
        <v>7</v>
      </c>
      <c r="H12" s="192">
        <f>G12/G19</f>
        <v>0.02046783625730994</v>
      </c>
      <c r="I12" s="165"/>
      <c r="J12" s="165"/>
      <c r="K12" s="186"/>
      <c r="L12" s="180"/>
      <c r="M12" s="165"/>
      <c r="N12" s="180"/>
      <c r="O12" s="181"/>
      <c r="P12" s="168"/>
      <c r="Q12" s="168"/>
    </row>
    <row r="13" spans="2:17" ht="18">
      <c r="B13" s="188" t="s">
        <v>14</v>
      </c>
      <c r="C13" s="188">
        <v>3</v>
      </c>
      <c r="D13" s="189">
        <v>0</v>
      </c>
      <c r="E13" s="190"/>
      <c r="F13" s="188"/>
      <c r="G13" s="191">
        <f t="shared" si="0"/>
        <v>3</v>
      </c>
      <c r="H13" s="192">
        <f>G13/G19</f>
        <v>0.008771929824561403</v>
      </c>
      <c r="I13" s="165"/>
      <c r="J13" s="165"/>
      <c r="K13" s="186"/>
      <c r="L13" s="180"/>
      <c r="M13" s="165"/>
      <c r="N13" s="180"/>
      <c r="O13" s="181"/>
      <c r="P13" s="168"/>
      <c r="Q13" s="168"/>
    </row>
    <row r="14" spans="2:17" ht="18">
      <c r="B14" s="188" t="s">
        <v>15</v>
      </c>
      <c r="C14" s="188">
        <v>0</v>
      </c>
      <c r="D14" s="189">
        <v>0</v>
      </c>
      <c r="E14" s="190"/>
      <c r="F14" s="188"/>
      <c r="G14" s="191">
        <f t="shared" si="0"/>
        <v>0</v>
      </c>
      <c r="H14" s="192">
        <v>0</v>
      </c>
      <c r="I14" s="165"/>
      <c r="J14" s="165"/>
      <c r="K14" s="186"/>
      <c r="L14" s="180"/>
      <c r="M14" s="165"/>
      <c r="N14" s="180"/>
      <c r="O14" s="181"/>
      <c r="P14" s="168"/>
      <c r="Q14" s="168"/>
    </row>
    <row r="15" spans="2:17" ht="18">
      <c r="B15" s="188" t="s">
        <v>16</v>
      </c>
      <c r="C15" s="188">
        <v>0</v>
      </c>
      <c r="D15" s="189">
        <v>0</v>
      </c>
      <c r="E15" s="190"/>
      <c r="F15" s="188"/>
      <c r="G15" s="191">
        <f t="shared" si="0"/>
        <v>0</v>
      </c>
      <c r="H15" s="192">
        <v>0</v>
      </c>
      <c r="I15" s="165"/>
      <c r="J15" s="165"/>
      <c r="K15" s="186"/>
      <c r="L15" s="180"/>
      <c r="M15" s="165"/>
      <c r="N15" s="180"/>
      <c r="O15" s="181"/>
      <c r="P15" s="168"/>
      <c r="Q15" s="168"/>
    </row>
    <row r="16" spans="2:17" ht="18">
      <c r="B16" s="188" t="s">
        <v>17</v>
      </c>
      <c r="C16" s="188">
        <v>0</v>
      </c>
      <c r="D16" s="189">
        <v>0</v>
      </c>
      <c r="E16" s="190"/>
      <c r="F16" s="188"/>
      <c r="G16" s="191">
        <f t="shared" si="0"/>
        <v>0</v>
      </c>
      <c r="H16" s="192">
        <v>0</v>
      </c>
      <c r="I16" s="165"/>
      <c r="J16" s="165"/>
      <c r="K16" s="186"/>
      <c r="L16" s="180"/>
      <c r="M16" s="165"/>
      <c r="N16" s="180"/>
      <c r="O16" s="181"/>
      <c r="P16" s="168"/>
      <c r="Q16" s="168"/>
    </row>
    <row r="17" spans="2:17" ht="18">
      <c r="B17" s="188" t="s">
        <v>18</v>
      </c>
      <c r="C17" s="188">
        <v>0</v>
      </c>
      <c r="D17" s="189">
        <v>0</v>
      </c>
      <c r="E17" s="190"/>
      <c r="F17" s="188"/>
      <c r="G17" s="191">
        <f t="shared" si="0"/>
        <v>0</v>
      </c>
      <c r="H17" s="192">
        <v>0</v>
      </c>
      <c r="I17" s="165"/>
      <c r="J17" s="165"/>
      <c r="K17" s="186"/>
      <c r="L17" s="180"/>
      <c r="M17" s="165"/>
      <c r="N17" s="180"/>
      <c r="O17" s="181"/>
      <c r="P17" s="168"/>
      <c r="Q17" s="168"/>
    </row>
    <row r="18" spans="2:17" ht="18">
      <c r="B18" s="188" t="s">
        <v>19</v>
      </c>
      <c r="C18" s="188">
        <v>0</v>
      </c>
      <c r="D18" s="189">
        <v>0</v>
      </c>
      <c r="E18" s="190"/>
      <c r="F18" s="188"/>
      <c r="G18" s="191">
        <f t="shared" si="0"/>
        <v>0</v>
      </c>
      <c r="H18" s="192">
        <v>0</v>
      </c>
      <c r="I18" s="165"/>
      <c r="J18" s="165"/>
      <c r="K18" s="186"/>
      <c r="L18" s="180"/>
      <c r="M18" s="165"/>
      <c r="N18" s="180"/>
      <c r="O18" s="181"/>
      <c r="P18" s="168"/>
      <c r="Q18" s="168"/>
    </row>
    <row r="19" spans="2:17" ht="18">
      <c r="B19" s="188" t="s">
        <v>20</v>
      </c>
      <c r="C19" s="188">
        <f>SUM(C7:C18)</f>
        <v>225</v>
      </c>
      <c r="D19" s="190">
        <f>SUM(D7:D18)</f>
        <v>117</v>
      </c>
      <c r="E19" s="190"/>
      <c r="F19" s="188"/>
      <c r="G19" s="191">
        <f t="shared" si="0"/>
        <v>342</v>
      </c>
      <c r="H19" s="192">
        <f>SUM(H7:H18)</f>
        <v>1</v>
      </c>
      <c r="I19" s="165"/>
      <c r="J19" s="165"/>
      <c r="K19" s="180"/>
      <c r="L19" s="180"/>
      <c r="M19" s="165"/>
      <c r="N19" s="180"/>
      <c r="O19" s="181"/>
      <c r="P19" s="168"/>
      <c r="Q19" s="168"/>
    </row>
    <row r="20" spans="2:17" ht="18">
      <c r="B20" s="188" t="s">
        <v>55</v>
      </c>
      <c r="C20" s="188">
        <v>35</v>
      </c>
      <c r="D20" s="188">
        <v>80</v>
      </c>
      <c r="E20" s="188"/>
      <c r="F20" s="188"/>
      <c r="G20" s="193">
        <f t="shared" si="0"/>
        <v>115</v>
      </c>
      <c r="H20" s="188"/>
      <c r="I20" s="165"/>
      <c r="J20" s="165"/>
      <c r="K20" s="180"/>
      <c r="L20" s="165"/>
      <c r="M20" s="165"/>
      <c r="N20" s="165"/>
      <c r="O20" s="165"/>
      <c r="P20" s="168"/>
      <c r="Q20" s="168"/>
    </row>
    <row r="21" spans="2:17" ht="18">
      <c r="B21" s="194"/>
      <c r="C21" s="194"/>
      <c r="D21" s="188"/>
      <c r="E21" s="194"/>
      <c r="F21" s="195"/>
      <c r="G21" s="195"/>
      <c r="H21" s="195"/>
      <c r="I21" s="195"/>
      <c r="J21" s="168"/>
      <c r="K21" s="168"/>
      <c r="L21" s="168"/>
      <c r="M21" s="168"/>
      <c r="N21" s="168"/>
      <c r="O21" s="195"/>
      <c r="P21" s="168"/>
      <c r="Q21" s="168"/>
    </row>
    <row r="22" spans="2:17" ht="18">
      <c r="B22" s="188"/>
      <c r="C22" s="188"/>
      <c r="D22" s="188"/>
      <c r="E22" s="188"/>
      <c r="F22" s="195"/>
      <c r="G22" s="195"/>
      <c r="H22" s="195"/>
      <c r="I22" s="195"/>
      <c r="J22" s="168"/>
      <c r="K22" s="168"/>
      <c r="L22" s="168"/>
      <c r="M22" s="168"/>
      <c r="N22" s="168"/>
      <c r="O22" s="195"/>
      <c r="P22" s="168"/>
      <c r="Q22" s="168"/>
    </row>
    <row r="23" spans="2:17" ht="18">
      <c r="B23" s="188" t="s">
        <v>39</v>
      </c>
      <c r="C23" s="188">
        <v>5</v>
      </c>
      <c r="D23" s="189">
        <v>4</v>
      </c>
      <c r="E23" s="196"/>
      <c r="F23" s="195"/>
      <c r="G23" s="195"/>
      <c r="H23" s="195"/>
      <c r="I23" s="195"/>
      <c r="J23" s="168" t="s">
        <v>7</v>
      </c>
      <c r="K23" s="168"/>
      <c r="L23" s="168"/>
      <c r="M23" s="168"/>
      <c r="N23" s="168"/>
      <c r="O23" s="195"/>
      <c r="P23" s="168"/>
      <c r="Q23" s="168"/>
    </row>
    <row r="24" spans="2:17" ht="18">
      <c r="B24" s="188"/>
      <c r="C24" s="188"/>
      <c r="D24" s="196"/>
      <c r="E24" s="196"/>
      <c r="F24" s="195"/>
      <c r="G24" s="195"/>
      <c r="H24" s="195"/>
      <c r="I24" s="195"/>
      <c r="J24" s="168"/>
      <c r="K24" s="168"/>
      <c r="L24" s="168"/>
      <c r="M24" s="168"/>
      <c r="N24" s="168"/>
      <c r="O24" s="195"/>
      <c r="P24" s="168"/>
      <c r="Q24" s="168"/>
    </row>
    <row r="25" spans="2:17" ht="18">
      <c r="B25" s="165"/>
      <c r="C25" s="165"/>
      <c r="D25" s="197"/>
      <c r="E25" s="197"/>
      <c r="F25" s="195"/>
      <c r="G25" s="195"/>
      <c r="H25" s="195"/>
      <c r="I25" s="195"/>
      <c r="J25" s="168"/>
      <c r="K25" s="168"/>
      <c r="L25" s="168"/>
      <c r="M25" s="168"/>
      <c r="N25" s="168"/>
      <c r="O25" s="195"/>
      <c r="P25" s="168"/>
      <c r="Q25" s="168"/>
    </row>
    <row r="26" spans="2:17" ht="18">
      <c r="B26" s="188" t="s">
        <v>74</v>
      </c>
      <c r="C26" s="188">
        <v>0</v>
      </c>
      <c r="D26" s="188">
        <v>1</v>
      </c>
      <c r="E26" s="188"/>
      <c r="F26" s="195"/>
      <c r="G26" s="195"/>
      <c r="H26" s="195"/>
      <c r="I26" s="195"/>
      <c r="J26" s="168"/>
      <c r="K26" s="168"/>
      <c r="L26" s="168"/>
      <c r="M26" s="168"/>
      <c r="N26" s="168"/>
      <c r="O26" s="195"/>
      <c r="P26" s="168"/>
      <c r="Q26" s="168"/>
    </row>
    <row r="27" spans="2:17" ht="18">
      <c r="B27" s="188" t="s">
        <v>73</v>
      </c>
      <c r="C27" s="188">
        <v>22</v>
      </c>
      <c r="D27" s="188">
        <v>15</v>
      </c>
      <c r="E27" s="188"/>
      <c r="F27" s="195"/>
      <c r="G27" s="195"/>
      <c r="H27" s="195"/>
      <c r="I27" s="195"/>
      <c r="J27" s="168"/>
      <c r="K27" s="168"/>
      <c r="L27" s="168"/>
      <c r="M27" s="168"/>
      <c r="N27" s="168"/>
      <c r="O27" s="195"/>
      <c r="P27" s="168"/>
      <c r="Q27" s="168"/>
    </row>
    <row r="28" spans="2:17" ht="18.75" thickBot="1">
      <c r="B28" s="165"/>
      <c r="C28" s="165"/>
      <c r="D28" s="197"/>
      <c r="E28" s="197"/>
      <c r="F28" s="195"/>
      <c r="G28" s="195"/>
      <c r="H28" s="195"/>
      <c r="I28" s="195"/>
      <c r="J28" s="168"/>
      <c r="K28" s="168"/>
      <c r="L28" s="168"/>
      <c r="M28" s="168"/>
      <c r="N28" s="168"/>
      <c r="O28" s="195"/>
      <c r="P28" s="168"/>
      <c r="Q28" s="168"/>
    </row>
    <row r="29" spans="2:17" ht="42" customHeight="1" thickBot="1">
      <c r="B29" s="157" t="s">
        <v>72</v>
      </c>
      <c r="C29" s="158">
        <f>C19+C20+C23+C27</f>
        <v>287</v>
      </c>
      <c r="D29" s="159">
        <f>D19+D20+D23+D26+D27</f>
        <v>217</v>
      </c>
      <c r="E29" s="198"/>
      <c r="F29" s="195"/>
      <c r="G29" s="195"/>
      <c r="H29" s="195"/>
      <c r="I29" s="195"/>
      <c r="J29" s="168"/>
      <c r="K29" s="168"/>
      <c r="L29" s="168"/>
      <c r="M29" s="168"/>
      <c r="N29" s="168"/>
      <c r="O29" s="195"/>
      <c r="P29" s="168"/>
      <c r="Q29" s="168"/>
    </row>
    <row r="30" spans="2:17" ht="18">
      <c r="B30" s="93"/>
      <c r="C30" s="93"/>
      <c r="D30" s="93"/>
      <c r="E30" s="93"/>
      <c r="F30" s="144"/>
      <c r="G30" s="150"/>
      <c r="H30" s="144"/>
      <c r="I30" s="144"/>
      <c r="J30" s="93"/>
      <c r="K30" s="93"/>
      <c r="L30" s="93"/>
      <c r="M30" s="93"/>
      <c r="N30" s="93"/>
      <c r="O30" s="144"/>
      <c r="P30" s="93"/>
      <c r="Q30" s="93"/>
    </row>
    <row r="31" spans="2:17" ht="18">
      <c r="B31" s="93"/>
      <c r="C31" s="93"/>
      <c r="D31" s="93"/>
      <c r="E31" s="93"/>
      <c r="F31" s="144"/>
      <c r="G31" s="150"/>
      <c r="H31" s="144"/>
      <c r="I31" s="144"/>
      <c r="J31" s="93"/>
      <c r="K31" s="93"/>
      <c r="L31" s="93"/>
      <c r="M31" s="93"/>
      <c r="N31" s="93"/>
      <c r="O31" s="144"/>
      <c r="P31" s="93"/>
      <c r="Q31" s="93"/>
    </row>
    <row r="41" spans="2:5" ht="15">
      <c r="B41" s="52"/>
      <c r="C41" s="52"/>
      <c r="D41" s="52"/>
      <c r="E41" s="52"/>
    </row>
    <row r="42" ht="15.75">
      <c r="B42" s="54" t="s">
        <v>7</v>
      </c>
    </row>
  </sheetData>
  <sheetProtection/>
  <mergeCells count="7">
    <mergeCell ref="B1:M1"/>
    <mergeCell ref="C5:F5"/>
    <mergeCell ref="J5:M5"/>
    <mergeCell ref="B4:F4"/>
    <mergeCell ref="I4:M4"/>
    <mergeCell ref="B2:O2"/>
    <mergeCell ref="B3:O3"/>
  </mergeCells>
  <printOptions/>
  <pageMargins left="0.75" right="0.75" top="0.51" bottom="1" header="0.32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Ongalibang</dc:creator>
  <cp:keywords/>
  <dc:description/>
  <cp:lastModifiedBy>Court Counsel 2</cp:lastModifiedBy>
  <cp:lastPrinted>2011-03-31T01:02:41Z</cp:lastPrinted>
  <dcterms:created xsi:type="dcterms:W3CDTF">2010-10-19T04:48:38Z</dcterms:created>
  <dcterms:modified xsi:type="dcterms:W3CDTF">2012-04-30T02:15:38Z</dcterms:modified>
  <cp:category/>
  <cp:version/>
  <cp:contentType/>
  <cp:contentStatus/>
</cp:coreProperties>
</file>